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ASD/"/>
    </mc:Choice>
  </mc:AlternateContent>
  <xr:revisionPtr revIDLastSave="52" documentId="11_39CCC6B90D47CD76FDECC6FF777D057E9F4AC78E" xr6:coauthVersionLast="47" xr6:coauthVersionMax="47" xr10:uidLastSave="{3BB41AD5-3085-4531-8385-1011053AD595}"/>
  <bookViews>
    <workbookView xWindow="115080" yWindow="9690" windowWidth="29040" windowHeight="15720"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CRF-v2025"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1" l="1"/>
  <c r="G480" i="11"/>
  <c r="G479" i="11"/>
  <c r="G478" i="11"/>
  <c r="G477" i="11"/>
  <c r="G476" i="11"/>
  <c r="G475" i="11"/>
  <c r="G474" i="11"/>
  <c r="G473" i="11"/>
  <c r="G472" i="11"/>
  <c r="G471" i="11"/>
  <c r="G470" i="11"/>
  <c r="G469" i="11"/>
  <c r="G468" i="11"/>
  <c r="G467" i="11"/>
  <c r="G466" i="11"/>
  <c r="G465" i="11"/>
  <c r="G464" i="11"/>
  <c r="G463" i="11"/>
  <c r="G462" i="11"/>
  <c r="G461" i="11"/>
  <c r="G460" i="11"/>
  <c r="G459" i="11"/>
  <c r="G458" i="11"/>
  <c r="G457" i="11"/>
  <c r="G456" i="11"/>
  <c r="G455" i="11"/>
  <c r="G454" i="11"/>
  <c r="G453" i="11"/>
  <c r="G452" i="11"/>
  <c r="G451" i="11"/>
  <c r="G450" i="11"/>
  <c r="G449" i="11"/>
  <c r="G448" i="11"/>
  <c r="G447" i="11"/>
  <c r="G446" i="11"/>
  <c r="G445" i="11"/>
  <c r="G444" i="11"/>
  <c r="G443" i="11"/>
  <c r="G442" i="11"/>
  <c r="G441" i="11"/>
  <c r="G440" i="11"/>
  <c r="G439" i="11"/>
  <c r="G438" i="11"/>
  <c r="G437" i="11"/>
  <c r="G436" i="11"/>
  <c r="G435" i="11"/>
  <c r="G434" i="11"/>
  <c r="G433" i="11"/>
  <c r="G432" i="11"/>
  <c r="G431" i="11"/>
  <c r="G430" i="11"/>
  <c r="G429" i="11"/>
  <c r="G428" i="11"/>
  <c r="G427" i="11"/>
  <c r="G426" i="11"/>
  <c r="G425" i="11"/>
  <c r="G424" i="11"/>
  <c r="G423" i="11"/>
  <c r="G422" i="11"/>
  <c r="G421" i="11"/>
  <c r="G420" i="11"/>
  <c r="G419" i="11"/>
  <c r="G418" i="11"/>
  <c r="G417" i="11"/>
  <c r="G416" i="11"/>
  <c r="G415" i="11"/>
  <c r="G414" i="11"/>
  <c r="G413" i="11"/>
  <c r="G412" i="11"/>
  <c r="G411" i="11"/>
  <c r="G410" i="11"/>
  <c r="G409" i="11"/>
  <c r="G408" i="11"/>
  <c r="G407" i="11"/>
  <c r="G406" i="11"/>
  <c r="G405" i="11"/>
  <c r="G404" i="11"/>
  <c r="G403" i="11"/>
  <c r="G402" i="11"/>
  <c r="G401" i="11"/>
  <c r="G400" i="11"/>
  <c r="G399" i="11"/>
  <c r="G398" i="11"/>
  <c r="G397" i="11"/>
  <c r="G396" i="11"/>
  <c r="G395" i="11"/>
  <c r="G394" i="11"/>
  <c r="G393" i="11"/>
  <c r="G392" i="11"/>
  <c r="G391" i="11"/>
  <c r="G390" i="11"/>
  <c r="G389" i="11"/>
  <c r="G388" i="11"/>
  <c r="G387" i="11"/>
  <c r="G386" i="11"/>
  <c r="G385" i="11"/>
  <c r="G384" i="11"/>
  <c r="G383" i="11"/>
  <c r="G382" i="11"/>
  <c r="G381" i="11"/>
  <c r="G380" i="11"/>
  <c r="G379" i="11"/>
  <c r="G378" i="11"/>
  <c r="G377" i="11"/>
  <c r="G376" i="11"/>
  <c r="G375" i="11"/>
  <c r="G374" i="11"/>
  <c r="G373" i="11"/>
  <c r="G372" i="11"/>
  <c r="G371" i="11"/>
  <c r="G370" i="11"/>
  <c r="G369" i="11"/>
  <c r="G368" i="11"/>
  <c r="G367" i="11"/>
  <c r="G366" i="11"/>
  <c r="G365" i="11"/>
  <c r="G364" i="11"/>
  <c r="G363" i="11"/>
  <c r="G362" i="11"/>
  <c r="G361" i="11"/>
  <c r="G360" i="11"/>
  <c r="G359" i="11"/>
  <c r="G358" i="11"/>
  <c r="G357" i="11"/>
  <c r="G356" i="11"/>
  <c r="G355" i="11"/>
  <c r="G354" i="11"/>
  <c r="G353" i="11"/>
  <c r="G352" i="11"/>
  <c r="G351" i="11"/>
  <c r="G350" i="11"/>
  <c r="G349" i="11"/>
  <c r="G348" i="11"/>
  <c r="G347" i="11"/>
  <c r="G346" i="11"/>
  <c r="G345" i="11"/>
  <c r="G344" i="11"/>
  <c r="G343" i="11"/>
  <c r="G342" i="11"/>
  <c r="G341" i="11"/>
  <c r="G340" i="11"/>
  <c r="G339" i="11"/>
  <c r="G338" i="11"/>
  <c r="G337" i="11"/>
  <c r="G336" i="11"/>
  <c r="G335" i="11"/>
  <c r="G334" i="11"/>
  <c r="G333" i="11"/>
  <c r="G332" i="11"/>
  <c r="G331" i="11"/>
  <c r="G330" i="11"/>
  <c r="G329" i="11"/>
  <c r="G328" i="11"/>
  <c r="G327" i="11"/>
  <c r="G326" i="11"/>
  <c r="G325" i="11"/>
  <c r="G324" i="11"/>
  <c r="G323" i="11"/>
  <c r="G322" i="11"/>
  <c r="G321" i="11"/>
  <c r="G320" i="11"/>
  <c r="G319" i="11"/>
  <c r="G318" i="11"/>
  <c r="G317" i="11"/>
  <c r="G316" i="11"/>
  <c r="G315" i="11"/>
  <c r="G314" i="11"/>
  <c r="G313" i="11"/>
  <c r="G312" i="11"/>
  <c r="G311" i="11"/>
  <c r="G310" i="11"/>
  <c r="G309" i="11"/>
  <c r="G308" i="11"/>
  <c r="G307" i="11"/>
  <c r="G306" i="11"/>
  <c r="G305" i="11"/>
  <c r="G304" i="11"/>
  <c r="G303" i="11"/>
  <c r="G302" i="11"/>
  <c r="G301" i="11"/>
  <c r="G300" i="11"/>
  <c r="G299" i="11"/>
  <c r="G298" i="11"/>
  <c r="G297" i="11"/>
  <c r="G296" i="11"/>
  <c r="G295" i="11"/>
  <c r="G294" i="11"/>
  <c r="G293" i="11"/>
  <c r="G292" i="11"/>
  <c r="G291" i="11"/>
  <c r="G290" i="11"/>
  <c r="G289" i="11"/>
  <c r="G288" i="11"/>
  <c r="G287" i="11"/>
  <c r="G286" i="11"/>
  <c r="G285" i="11"/>
  <c r="G284" i="11"/>
  <c r="G283" i="11"/>
  <c r="G282" i="11"/>
  <c r="G281" i="11"/>
  <c r="G280" i="11"/>
  <c r="G279" i="11"/>
  <c r="G278" i="11"/>
  <c r="G277" i="11"/>
  <c r="G276" i="11"/>
  <c r="G275" i="11"/>
  <c r="G274" i="11"/>
  <c r="G273" i="11"/>
  <c r="G272" i="11"/>
  <c r="G271" i="11"/>
  <c r="G270" i="11"/>
  <c r="G269" i="11"/>
  <c r="G268" i="11"/>
  <c r="G267" i="11"/>
  <c r="G266" i="11"/>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34" i="11"/>
  <c r="G233" i="11"/>
  <c r="G232" i="11"/>
  <c r="G231" i="11"/>
  <c r="G230" i="11"/>
  <c r="G229" i="11"/>
  <c r="G228" i="11"/>
  <c r="G227" i="11"/>
  <c r="G226" i="11"/>
  <c r="G225" i="11"/>
  <c r="G224" i="11"/>
  <c r="G223" i="11"/>
  <c r="G222" i="11"/>
  <c r="G221" i="11"/>
  <c r="G220" i="11"/>
  <c r="G219" i="11"/>
  <c r="G218" i="11"/>
  <c r="G217" i="11"/>
  <c r="G216" i="11"/>
  <c r="G215" i="11"/>
  <c r="G214" i="11"/>
  <c r="G213" i="11"/>
  <c r="G212" i="11"/>
  <c r="G211" i="11"/>
  <c r="G210" i="11"/>
  <c r="G209" i="11"/>
  <c r="G208" i="11"/>
  <c r="G207" i="11"/>
  <c r="G206" i="11"/>
  <c r="G205" i="11"/>
  <c r="G204" i="11"/>
  <c r="G203" i="11"/>
  <c r="G202" i="11"/>
  <c r="G201" i="11"/>
  <c r="G200" i="11"/>
  <c r="G199" i="11"/>
  <c r="G198" i="11"/>
  <c r="G197" i="11"/>
  <c r="G196" i="11"/>
  <c r="G195" i="11"/>
  <c r="G194" i="11"/>
  <c r="G193" i="11"/>
  <c r="G192" i="11"/>
  <c r="G191" i="11"/>
  <c r="G190" i="11"/>
  <c r="G189" i="11"/>
  <c r="G188" i="11"/>
  <c r="G187" i="11"/>
  <c r="G186" i="11"/>
  <c r="G185" i="11"/>
  <c r="G184" i="11"/>
  <c r="G183" i="11"/>
  <c r="G182" i="11"/>
  <c r="G181" i="11"/>
  <c r="G180" i="11"/>
  <c r="G179" i="11"/>
  <c r="G178" i="11"/>
  <c r="G177" i="11"/>
  <c r="G176" i="11"/>
  <c r="G175" i="11"/>
  <c r="G174" i="11"/>
  <c r="G173" i="11"/>
  <c r="G172" i="11"/>
  <c r="G171" i="11"/>
  <c r="G170" i="11"/>
  <c r="G169" i="11"/>
  <c r="G168" i="11"/>
  <c r="G167" i="11"/>
  <c r="G166" i="11"/>
  <c r="G165" i="11"/>
  <c r="G164" i="11"/>
  <c r="G163" i="11"/>
  <c r="G162" i="11"/>
  <c r="G161" i="11"/>
  <c r="G160" i="11"/>
  <c r="G159" i="11"/>
  <c r="G158" i="11"/>
  <c r="G157" i="11"/>
  <c r="G156" i="11"/>
  <c r="G155" i="11"/>
  <c r="G154" i="11"/>
  <c r="G153" i="11"/>
  <c r="G152" i="11"/>
  <c r="G151" i="11"/>
  <c r="G150" i="11"/>
  <c r="G149" i="11"/>
  <c r="G148" i="11"/>
  <c r="G147" i="11"/>
  <c r="G146" i="11"/>
  <c r="G145" i="11"/>
  <c r="G144" i="11"/>
  <c r="G143" i="11"/>
  <c r="G142" i="11"/>
  <c r="G141" i="11"/>
  <c r="G140" i="11"/>
  <c r="G139" i="11"/>
  <c r="G138" i="11"/>
  <c r="G137" i="11"/>
  <c r="G136" i="11"/>
  <c r="G135" i="11"/>
  <c r="G134" i="11"/>
  <c r="G133" i="11"/>
  <c r="G132" i="11"/>
  <c r="G131" i="11"/>
  <c r="G130" i="11"/>
  <c r="G129" i="11"/>
  <c r="G128" i="11"/>
  <c r="G127" i="11"/>
  <c r="G126" i="11"/>
  <c r="G125" i="11"/>
  <c r="G124" i="11"/>
  <c r="G123" i="11"/>
  <c r="G122" i="11"/>
  <c r="G121" i="11"/>
  <c r="G120" i="11"/>
  <c r="G119" i="11"/>
  <c r="G118" i="11"/>
  <c r="G117" i="11"/>
  <c r="G116" i="11"/>
  <c r="G115" i="11"/>
  <c r="G114" i="11"/>
  <c r="G113" i="11"/>
  <c r="G112" i="11"/>
  <c r="G111" i="11"/>
  <c r="G110" i="11"/>
  <c r="G109" i="11"/>
  <c r="G108" i="11"/>
  <c r="G107" i="11"/>
  <c r="G106" i="11"/>
  <c r="G105" i="11"/>
  <c r="G104" i="11"/>
  <c r="G103" i="11"/>
  <c r="G102" i="1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3" i="11"/>
  <c r="G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R415" i="1"/>
  <c r="R414" i="1"/>
  <c r="R413" i="1"/>
  <c r="R412" i="1"/>
  <c r="R411" i="1"/>
  <c r="R410" i="1"/>
  <c r="R409" i="1"/>
  <c r="R408" i="1"/>
  <c r="R407" i="1"/>
  <c r="R406" i="1"/>
  <c r="R405" i="1"/>
  <c r="R404" i="1"/>
  <c r="R403" i="1"/>
  <c r="R402" i="1"/>
  <c r="R401" i="1"/>
  <c r="R400" i="1"/>
  <c r="R399" i="1"/>
  <c r="R398" i="1"/>
  <c r="R397" i="1"/>
  <c r="R396" i="1"/>
  <c r="R395" i="1"/>
  <c r="R394" i="1"/>
  <c r="R393" i="1"/>
  <c r="R392" i="1"/>
  <c r="R391" i="1"/>
  <c r="R390" i="1"/>
  <c r="R389" i="1"/>
  <c r="R388" i="1"/>
  <c r="R387" i="1"/>
  <c r="R386" i="1"/>
  <c r="R385" i="1"/>
  <c r="R384" i="1"/>
  <c r="R383" i="1"/>
  <c r="R382" i="1"/>
  <c r="R381" i="1"/>
  <c r="R380" i="1"/>
  <c r="R379" i="1"/>
  <c r="R378" i="1"/>
  <c r="R377" i="1"/>
  <c r="R376" i="1"/>
  <c r="R375" i="1"/>
  <c r="R374" i="1"/>
  <c r="R373" i="1"/>
  <c r="R372" i="1"/>
  <c r="R371" i="1"/>
  <c r="R370" i="1"/>
  <c r="R369" i="1"/>
  <c r="R368" i="1"/>
  <c r="R367" i="1"/>
  <c r="R366" i="1"/>
  <c r="R365" i="1"/>
  <c r="R364" i="1"/>
  <c r="R363" i="1"/>
  <c r="R362" i="1"/>
  <c r="R361" i="1"/>
  <c r="R360" i="1"/>
  <c r="R359" i="1"/>
  <c r="R358" i="1"/>
  <c r="R357" i="1"/>
  <c r="R356" i="1"/>
  <c r="R355" i="1"/>
  <c r="R354" i="1"/>
  <c r="R353" i="1"/>
  <c r="R352" i="1"/>
  <c r="R351" i="1"/>
  <c r="R350" i="1"/>
  <c r="R349" i="1"/>
  <c r="R348" i="1"/>
  <c r="R347" i="1"/>
  <c r="R346" i="1"/>
  <c r="R345" i="1"/>
  <c r="R344" i="1"/>
  <c r="R343" i="1"/>
  <c r="R342" i="1"/>
  <c r="R341" i="1"/>
  <c r="R340" i="1"/>
  <c r="R339" i="1"/>
  <c r="R338" i="1"/>
  <c r="R337" i="1"/>
  <c r="R336" i="1"/>
  <c r="R335" i="1"/>
  <c r="R334" i="1"/>
  <c r="R333" i="1"/>
  <c r="R332" i="1"/>
  <c r="R331" i="1"/>
  <c r="R330" i="1"/>
  <c r="R329" i="1"/>
  <c r="R328" i="1"/>
  <c r="R327" i="1"/>
  <c r="R326" i="1"/>
  <c r="R325" i="1"/>
  <c r="R324" i="1"/>
  <c r="R323" i="1"/>
  <c r="R322" i="1"/>
  <c r="R321" i="1"/>
  <c r="R320" i="1"/>
  <c r="R319" i="1"/>
  <c r="R318" i="1"/>
  <c r="R317" i="1"/>
  <c r="R316" i="1"/>
  <c r="R315" i="1"/>
  <c r="R314" i="1"/>
  <c r="R313" i="1"/>
  <c r="R312" i="1"/>
  <c r="R311" i="1"/>
  <c r="R310" i="1"/>
  <c r="R309" i="1"/>
  <c r="R308" i="1"/>
  <c r="R307" i="1"/>
  <c r="R306" i="1"/>
  <c r="R305" i="1"/>
  <c r="R304" i="1"/>
  <c r="R303" i="1"/>
  <c r="R302" i="1"/>
  <c r="R301" i="1"/>
  <c r="R300" i="1"/>
  <c r="R299" i="1"/>
  <c r="R298" i="1"/>
  <c r="R297" i="1"/>
  <c r="R296" i="1"/>
  <c r="R295" i="1"/>
  <c r="R294" i="1"/>
  <c r="R293" i="1"/>
  <c r="R292" i="1"/>
  <c r="R291" i="1"/>
  <c r="R290" i="1"/>
  <c r="R289" i="1"/>
  <c r="R288" i="1"/>
  <c r="R287" i="1"/>
  <c r="R286" i="1"/>
  <c r="R285" i="1"/>
  <c r="R284" i="1"/>
  <c r="R283" i="1"/>
  <c r="R282" i="1"/>
  <c r="R281" i="1"/>
  <c r="R280" i="1"/>
  <c r="R279" i="1"/>
  <c r="R278" i="1"/>
  <c r="R277" i="1"/>
  <c r="R276" i="1"/>
  <c r="R275" i="1"/>
  <c r="R274" i="1"/>
  <c r="R273" i="1"/>
  <c r="R272" i="1"/>
  <c r="R271" i="1"/>
  <c r="R270" i="1"/>
  <c r="R269" i="1"/>
  <c r="R268" i="1"/>
  <c r="R267" i="1"/>
  <c r="R266" i="1"/>
  <c r="R265" i="1"/>
  <c r="R264" i="1"/>
  <c r="R263" i="1"/>
  <c r="R262" i="1"/>
  <c r="R261" i="1"/>
  <c r="R260" i="1"/>
  <c r="R259" i="1"/>
  <c r="R258" i="1"/>
  <c r="R257" i="1"/>
  <c r="R256" i="1"/>
  <c r="R255" i="1"/>
  <c r="R254" i="1"/>
  <c r="R253" i="1"/>
  <c r="R252" i="1"/>
  <c r="R251" i="1"/>
  <c r="R250" i="1"/>
  <c r="R249" i="1"/>
  <c r="R248" i="1"/>
  <c r="R247" i="1"/>
  <c r="R246" i="1"/>
  <c r="R245" i="1"/>
  <c r="R244" i="1"/>
  <c r="R243" i="1"/>
  <c r="R242" i="1"/>
  <c r="R241" i="1"/>
  <c r="R240" i="1"/>
  <c r="R239" i="1"/>
  <c r="R238" i="1"/>
  <c r="R237" i="1"/>
  <c r="R236" i="1"/>
  <c r="R235" i="1"/>
  <c r="R234" i="1"/>
  <c r="R233" i="1"/>
  <c r="R232" i="1"/>
  <c r="R231" i="1"/>
  <c r="R230" i="1"/>
  <c r="R229" i="1"/>
  <c r="R228" i="1"/>
  <c r="R227" i="1"/>
  <c r="R226" i="1"/>
  <c r="R225" i="1"/>
  <c r="R224" i="1"/>
  <c r="R223" i="1"/>
  <c r="R222" i="1"/>
  <c r="R221" i="1"/>
  <c r="R220" i="1"/>
  <c r="R219" i="1"/>
  <c r="R218" i="1"/>
  <c r="R217" i="1"/>
  <c r="R216" i="1"/>
  <c r="R215" i="1"/>
  <c r="R214" i="1"/>
  <c r="R213" i="1"/>
  <c r="R212" i="1"/>
  <c r="R211" i="1"/>
  <c r="R210" i="1"/>
  <c r="R209" i="1"/>
  <c r="R208" i="1"/>
  <c r="R207" i="1"/>
  <c r="R206" i="1"/>
  <c r="R205" i="1"/>
  <c r="R204" i="1"/>
  <c r="R203" i="1"/>
  <c r="R202" i="1"/>
  <c r="R201" i="1"/>
  <c r="R200" i="1"/>
  <c r="R199" i="1"/>
  <c r="R198" i="1"/>
  <c r="R197" i="1"/>
  <c r="R196" i="1"/>
  <c r="R195" i="1"/>
  <c r="R194" i="1"/>
  <c r="R193" i="1"/>
  <c r="R192" i="1"/>
  <c r="R191" i="1"/>
  <c r="R190" i="1"/>
  <c r="R189" i="1"/>
  <c r="R188" i="1"/>
  <c r="R187" i="1"/>
  <c r="R186" i="1"/>
  <c r="R185" i="1"/>
  <c r="R184" i="1"/>
  <c r="R183" i="1"/>
  <c r="R182" i="1"/>
  <c r="R181" i="1"/>
  <c r="R180" i="1"/>
  <c r="R179" i="1"/>
  <c r="R178" i="1"/>
  <c r="R177" i="1"/>
  <c r="R176" i="1"/>
  <c r="R175" i="1"/>
  <c r="R174" i="1"/>
  <c r="R173" i="1"/>
  <c r="R172" i="1"/>
  <c r="R171" i="1"/>
  <c r="R170" i="1"/>
  <c r="R169" i="1"/>
  <c r="R168" i="1"/>
  <c r="R167" i="1"/>
  <c r="R166" i="1"/>
  <c r="R165" i="1"/>
  <c r="R164" i="1"/>
  <c r="R163" i="1"/>
  <c r="R162" i="1"/>
  <c r="R161" i="1"/>
  <c r="R160" i="1"/>
  <c r="R159" i="1"/>
  <c r="R158" i="1"/>
  <c r="R157" i="1"/>
  <c r="R156" i="1"/>
  <c r="R155" i="1"/>
  <c r="R154" i="1"/>
  <c r="R153" i="1"/>
  <c r="R152" i="1"/>
  <c r="R151" i="1"/>
  <c r="R150" i="1"/>
  <c r="R149" i="1"/>
  <c r="R148" i="1"/>
  <c r="R147" i="1"/>
  <c r="R146" i="1"/>
  <c r="R145" i="1"/>
  <c r="R144" i="1"/>
  <c r="R143" i="1"/>
  <c r="R142" i="1"/>
  <c r="R141" i="1"/>
  <c r="R140" i="1"/>
  <c r="R139" i="1"/>
  <c r="R138" i="1"/>
  <c r="R137" i="1"/>
  <c r="R136" i="1"/>
  <c r="R135" i="1"/>
  <c r="R134" i="1"/>
  <c r="R133" i="1"/>
  <c r="R132" i="1"/>
  <c r="R131" i="1"/>
  <c r="R130" i="1"/>
  <c r="R129" i="1"/>
  <c r="R128" i="1"/>
  <c r="R127" i="1"/>
  <c r="R126" i="1"/>
  <c r="R125" i="1"/>
  <c r="R124" i="1"/>
  <c r="R123" i="1"/>
  <c r="R122" i="1"/>
  <c r="R121" i="1"/>
  <c r="R120" i="1"/>
  <c r="R119" i="1"/>
  <c r="R118" i="1"/>
  <c r="R117" i="1"/>
  <c r="R116" i="1"/>
  <c r="R115" i="1"/>
  <c r="R114" i="1"/>
  <c r="R113" i="1"/>
  <c r="R112" i="1"/>
  <c r="R111" i="1"/>
  <c r="R110" i="1"/>
  <c r="R109" i="1"/>
  <c r="R108" i="1"/>
  <c r="R107" i="1"/>
  <c r="R106" i="1"/>
  <c r="R105" i="1"/>
  <c r="R104" i="1"/>
  <c r="R103" i="1"/>
  <c r="R102" i="1"/>
  <c r="R101" i="1"/>
  <c r="R100" i="1"/>
  <c r="R99" i="1"/>
  <c r="R98" i="1"/>
  <c r="R97" i="1"/>
  <c r="R96" i="1"/>
  <c r="R95" i="1"/>
  <c r="R94" i="1"/>
  <c r="R93" i="1"/>
  <c r="R92" i="1"/>
  <c r="R91" i="1"/>
  <c r="R90" i="1"/>
  <c r="R89" i="1"/>
  <c r="R88" i="1"/>
  <c r="R87" i="1"/>
  <c r="R86" i="1"/>
  <c r="R85" i="1"/>
  <c r="R84" i="1"/>
  <c r="R83" i="1"/>
  <c r="R82" i="1"/>
  <c r="R81" i="1"/>
  <c r="R80" i="1"/>
  <c r="R79" i="1"/>
  <c r="R78" i="1"/>
  <c r="R77" i="1"/>
  <c r="R76" i="1"/>
  <c r="R75" i="1"/>
  <c r="R74" i="1"/>
  <c r="R73" i="1"/>
  <c r="R72" i="1"/>
  <c r="R71" i="1"/>
  <c r="R70" i="1"/>
  <c r="R69" i="1"/>
  <c r="R68" i="1"/>
  <c r="R67" i="1"/>
  <c r="R66" i="1"/>
  <c r="R65" i="1"/>
  <c r="R64" i="1"/>
  <c r="R63" i="1"/>
  <c r="R62" i="1"/>
  <c r="R61" i="1"/>
  <c r="R60" i="1"/>
  <c r="R59" i="1"/>
  <c r="R58" i="1"/>
  <c r="R57" i="1"/>
  <c r="R56" i="1"/>
  <c r="R55" i="1"/>
  <c r="R54" i="1"/>
  <c r="R53" i="1"/>
  <c r="R52" i="1"/>
  <c r="R51" i="1"/>
  <c r="R50" i="1"/>
  <c r="R49" i="1"/>
  <c r="R48" i="1"/>
  <c r="R47" i="1"/>
  <c r="R46" i="1"/>
  <c r="R45" i="1"/>
  <c r="R44" i="1"/>
  <c r="R43" i="1"/>
  <c r="R42" i="1"/>
  <c r="R41" i="1"/>
  <c r="R40" i="1"/>
  <c r="R39" i="1"/>
  <c r="R38" i="1"/>
  <c r="R37" i="1"/>
  <c r="R36" i="1"/>
  <c r="R35" i="1"/>
  <c r="R34" i="1"/>
  <c r="R33" i="1"/>
  <c r="R32" i="1"/>
  <c r="R31" i="1"/>
  <c r="R30" i="1"/>
  <c r="R29" i="1"/>
  <c r="R28" i="1"/>
  <c r="R27" i="1"/>
  <c r="R26" i="1"/>
  <c r="R25" i="1"/>
  <c r="R24" i="1"/>
  <c r="R23" i="1"/>
  <c r="R22" i="1"/>
  <c r="R21" i="1"/>
  <c r="R20" i="1"/>
  <c r="R19" i="1"/>
  <c r="R18" i="1"/>
  <c r="R17" i="1"/>
  <c r="R16" i="1"/>
  <c r="R15" i="1"/>
  <c r="R14" i="1"/>
  <c r="R13" i="1"/>
  <c r="R12" i="1"/>
  <c r="R11" i="1"/>
  <c r="R10" i="1"/>
  <c r="R9" i="1"/>
  <c r="R8" i="1"/>
  <c r="R7" i="1"/>
  <c r="R6" i="1"/>
  <c r="R5" i="1"/>
  <c r="R4" i="1"/>
  <c r="R3" i="1"/>
  <c r="R2" i="1"/>
  <c r="F144" i="3" s="1"/>
  <c r="R219" i="3"/>
  <c r="R218" i="3"/>
  <c r="R217" i="3"/>
  <c r="R216" i="3"/>
  <c r="R215" i="3"/>
  <c r="R214" i="3"/>
  <c r="R213" i="3"/>
  <c r="R212" i="3"/>
  <c r="R211" i="3"/>
  <c r="R210" i="3"/>
  <c r="R209" i="3"/>
  <c r="R208" i="3"/>
  <c r="R207" i="3"/>
  <c r="R206" i="3"/>
  <c r="R205" i="3"/>
  <c r="R204" i="3"/>
  <c r="R203" i="3"/>
  <c r="R202" i="3"/>
  <c r="R201" i="3"/>
  <c r="R200" i="3"/>
  <c r="O144" i="3"/>
  <c r="N144" i="3"/>
  <c r="M144" i="3"/>
  <c r="L144" i="3"/>
  <c r="K144" i="3"/>
  <c r="E144" i="3"/>
  <c r="O143" i="3"/>
  <c r="N143" i="3"/>
  <c r="M143" i="3"/>
  <c r="L143" i="3"/>
  <c r="K143" i="3"/>
  <c r="F143" i="3"/>
  <c r="E143" i="3"/>
  <c r="G143" i="3" s="1"/>
  <c r="O142" i="3"/>
  <c r="N142" i="3"/>
  <c r="M142" i="3"/>
  <c r="L142" i="3"/>
  <c r="K142" i="3"/>
  <c r="F142" i="3"/>
  <c r="E142" i="3"/>
  <c r="G142" i="3" s="1"/>
  <c r="O141" i="3"/>
  <c r="N141" i="3"/>
  <c r="M141" i="3"/>
  <c r="L141" i="3"/>
  <c r="K141" i="3"/>
  <c r="F141" i="3"/>
  <c r="E141" i="3"/>
  <c r="G141" i="3" s="1"/>
  <c r="O140" i="3"/>
  <c r="N140" i="3"/>
  <c r="M140" i="3"/>
  <c r="L140" i="3"/>
  <c r="K140" i="3"/>
  <c r="F140" i="3"/>
  <c r="E140" i="3"/>
  <c r="G140" i="3" s="1"/>
  <c r="O139" i="3"/>
  <c r="N139" i="3"/>
  <c r="M139" i="3"/>
  <c r="L139" i="3"/>
  <c r="K139" i="3"/>
  <c r="F139" i="3"/>
  <c r="E139" i="3"/>
  <c r="G139" i="3" s="1"/>
  <c r="E125" i="3"/>
  <c r="D125" i="3"/>
  <c r="C125" i="3"/>
  <c r="F125" i="3" s="1"/>
  <c r="E124" i="3"/>
  <c r="D124" i="3"/>
  <c r="C124" i="3"/>
  <c r="F124" i="3" s="1"/>
  <c r="E123" i="3"/>
  <c r="D123" i="3"/>
  <c r="C123" i="3"/>
  <c r="F123" i="3" s="1"/>
  <c r="E122" i="3"/>
  <c r="D122" i="3"/>
  <c r="C122" i="3"/>
  <c r="F122" i="3" s="1"/>
  <c r="F105" i="3"/>
  <c r="E113" i="3" s="1"/>
  <c r="E105" i="3"/>
  <c r="D105" i="3"/>
  <c r="C105" i="3"/>
  <c r="F104" i="3"/>
  <c r="E112" i="3" s="1"/>
  <c r="E104" i="3"/>
  <c r="D104" i="3"/>
  <c r="C104" i="3"/>
  <c r="E103" i="3"/>
  <c r="D103" i="3"/>
  <c r="C103" i="3"/>
  <c r="W155" i="3" s="1"/>
  <c r="F102" i="3"/>
  <c r="V186" i="3" s="1"/>
  <c r="E102" i="3"/>
  <c r="D102" i="3"/>
  <c r="C102" i="3"/>
  <c r="U155" i="3" s="1"/>
  <c r="F101" i="3"/>
  <c r="T187" i="3" s="1"/>
  <c r="E101" i="3"/>
  <c r="D101" i="3"/>
  <c r="C101" i="3"/>
  <c r="S155" i="3" s="1"/>
  <c r="E83" i="3"/>
  <c r="D83" i="3"/>
  <c r="C83" i="3"/>
  <c r="F83" i="3" s="1"/>
  <c r="E82" i="3"/>
  <c r="D82" i="3"/>
  <c r="C82" i="3"/>
  <c r="F82" i="3" s="1"/>
  <c r="E81" i="3"/>
  <c r="D81" i="3"/>
  <c r="C81" i="3"/>
  <c r="F81" i="3" s="1"/>
  <c r="E80" i="3"/>
  <c r="D80" i="3"/>
  <c r="F80" i="3" s="1"/>
  <c r="C80" i="3"/>
  <c r="E79" i="3"/>
  <c r="D79" i="3"/>
  <c r="C79" i="3"/>
  <c r="F79" i="3" s="1"/>
  <c r="E78" i="3"/>
  <c r="D78" i="3"/>
  <c r="C78" i="3"/>
  <c r="F78" i="3" s="1"/>
  <c r="E64" i="3"/>
  <c r="D64" i="3"/>
  <c r="C64" i="3"/>
  <c r="F64" i="3" s="1"/>
  <c r="E63" i="3"/>
  <c r="F63" i="3" s="1"/>
  <c r="D63" i="3"/>
  <c r="C63" i="3"/>
  <c r="E49" i="3"/>
  <c r="D49" i="3"/>
  <c r="C49" i="3"/>
  <c r="F49" i="3" s="1"/>
  <c r="E48" i="3"/>
  <c r="D48" i="3"/>
  <c r="C48" i="3"/>
  <c r="F48" i="3" s="1"/>
  <c r="E32" i="3"/>
  <c r="D32" i="3"/>
  <c r="C32" i="3"/>
  <c r="F32" i="3" s="1"/>
  <c r="E31" i="3"/>
  <c r="D31" i="3"/>
  <c r="C31" i="3"/>
  <c r="F31" i="3" s="1"/>
  <c r="E30" i="3"/>
  <c r="D30" i="3"/>
  <c r="C30" i="3"/>
  <c r="F30" i="3" s="1"/>
  <c r="E29" i="3"/>
  <c r="D29" i="3"/>
  <c r="C29" i="3"/>
  <c r="F29" i="3" s="1"/>
  <c r="E16" i="3"/>
  <c r="D16" i="3"/>
  <c r="C16" i="3"/>
  <c r="Q155" i="3" s="1"/>
  <c r="D9" i="3"/>
  <c r="C9" i="3"/>
  <c r="C8" i="3"/>
  <c r="D8" i="3" s="1"/>
  <c r="C7" i="3"/>
  <c r="D7" i="3" s="1"/>
  <c r="D53" i="3" l="1"/>
  <c r="C53" i="3"/>
  <c r="E53" i="3"/>
  <c r="E54" i="3"/>
  <c r="D54" i="3"/>
  <c r="C54" i="3"/>
  <c r="E90" i="3"/>
  <c r="D90" i="3"/>
  <c r="C90" i="3"/>
  <c r="E92" i="3"/>
  <c r="D92" i="3"/>
  <c r="C92" i="3"/>
  <c r="D69" i="3"/>
  <c r="C69" i="3"/>
  <c r="E69" i="3"/>
  <c r="E129" i="3"/>
  <c r="D129" i="3"/>
  <c r="C129" i="3"/>
  <c r="E37" i="3"/>
  <c r="D37" i="3"/>
  <c r="C37" i="3"/>
  <c r="E130" i="3"/>
  <c r="D130" i="3"/>
  <c r="C130" i="3"/>
  <c r="D91" i="3"/>
  <c r="C91" i="3"/>
  <c r="E91" i="3"/>
  <c r="D36" i="3"/>
  <c r="C36" i="3"/>
  <c r="E36" i="3"/>
  <c r="E68" i="3"/>
  <c r="D68" i="3"/>
  <c r="C68" i="3"/>
  <c r="D87" i="3"/>
  <c r="E87" i="3"/>
  <c r="C87" i="3"/>
  <c r="D38" i="3"/>
  <c r="C38" i="3"/>
  <c r="E38" i="3"/>
  <c r="E131" i="3"/>
  <c r="D131" i="3"/>
  <c r="C131" i="3"/>
  <c r="G144" i="3"/>
  <c r="E132" i="3"/>
  <c r="D132" i="3"/>
  <c r="C132" i="3"/>
  <c r="E88" i="3"/>
  <c r="D88" i="3"/>
  <c r="C88" i="3"/>
  <c r="D39" i="3"/>
  <c r="C39" i="3"/>
  <c r="E39" i="3"/>
  <c r="E89" i="3"/>
  <c r="D89" i="3"/>
  <c r="C89" i="3"/>
  <c r="V157" i="3"/>
  <c r="V162" i="3"/>
  <c r="V167" i="3"/>
  <c r="V172" i="3"/>
  <c r="V177" i="3"/>
  <c r="V182" i="3"/>
  <c r="V187" i="3"/>
  <c r="C109" i="3"/>
  <c r="T158" i="3"/>
  <c r="T163" i="3"/>
  <c r="T168" i="3"/>
  <c r="T173" i="3"/>
  <c r="T178" i="3"/>
  <c r="T183" i="3"/>
  <c r="F16" i="3"/>
  <c r="D109" i="3"/>
  <c r="V158" i="3"/>
  <c r="V163" i="3"/>
  <c r="V168" i="3"/>
  <c r="V173" i="3"/>
  <c r="V178" i="3"/>
  <c r="V183" i="3"/>
  <c r="E109" i="3"/>
  <c r="T159" i="3"/>
  <c r="T164" i="3"/>
  <c r="T169" i="3"/>
  <c r="T174" i="3"/>
  <c r="T179" i="3"/>
  <c r="T184" i="3"/>
  <c r="C110" i="3"/>
  <c r="D110" i="3"/>
  <c r="E110" i="3"/>
  <c r="V159" i="3"/>
  <c r="V164" i="3"/>
  <c r="V169" i="3"/>
  <c r="V174" i="3"/>
  <c r="V179" i="3"/>
  <c r="V184" i="3"/>
  <c r="T160" i="3"/>
  <c r="T165" i="3"/>
  <c r="T170" i="3"/>
  <c r="T175" i="3"/>
  <c r="T180" i="3"/>
  <c r="T185" i="3"/>
  <c r="C112" i="3"/>
  <c r="V160" i="3"/>
  <c r="V165" i="3"/>
  <c r="V170" i="3"/>
  <c r="V175" i="3"/>
  <c r="V180" i="3"/>
  <c r="V185" i="3"/>
  <c r="D112" i="3"/>
  <c r="F103" i="3"/>
  <c r="C113" i="3"/>
  <c r="T161" i="3"/>
  <c r="T166" i="3"/>
  <c r="T171" i="3"/>
  <c r="T176" i="3"/>
  <c r="T181" i="3"/>
  <c r="T186" i="3"/>
  <c r="D113" i="3"/>
  <c r="V161" i="3"/>
  <c r="V166" i="3"/>
  <c r="V171" i="3"/>
  <c r="V176" i="3"/>
  <c r="V181" i="3"/>
  <c r="T157" i="3"/>
  <c r="T162" i="3"/>
  <c r="T167" i="3"/>
  <c r="T172" i="3"/>
  <c r="T177" i="3"/>
  <c r="T182" i="3"/>
  <c r="R187" i="3" l="1"/>
  <c r="R182" i="3"/>
  <c r="R177" i="3"/>
  <c r="R172" i="3"/>
  <c r="R167" i="3"/>
  <c r="R162" i="3"/>
  <c r="R157" i="3"/>
  <c r="R186" i="3"/>
  <c r="R181" i="3"/>
  <c r="R176" i="3"/>
  <c r="R171" i="3"/>
  <c r="R166" i="3"/>
  <c r="R161" i="3"/>
  <c r="R185" i="3"/>
  <c r="R180" i="3"/>
  <c r="R175" i="3"/>
  <c r="R170" i="3"/>
  <c r="R165" i="3"/>
  <c r="R160" i="3"/>
  <c r="R184" i="3"/>
  <c r="R179" i="3"/>
  <c r="R174" i="3"/>
  <c r="R169" i="3"/>
  <c r="R164" i="3"/>
  <c r="R159" i="3"/>
  <c r="E20" i="3"/>
  <c r="C20" i="3"/>
  <c r="D20" i="3"/>
  <c r="R183" i="3"/>
  <c r="R178" i="3"/>
  <c r="R173" i="3"/>
  <c r="R168" i="3"/>
  <c r="R163" i="3"/>
  <c r="R158" i="3"/>
  <c r="D111" i="3"/>
  <c r="X186" i="3"/>
  <c r="X181" i="3"/>
  <c r="X176" i="3"/>
  <c r="X171" i="3"/>
  <c r="X166" i="3"/>
  <c r="X161" i="3"/>
  <c r="X185" i="3"/>
  <c r="X180" i="3"/>
  <c r="X175" i="3"/>
  <c r="X170" i="3"/>
  <c r="X165" i="3"/>
  <c r="X160" i="3"/>
  <c r="E111" i="3"/>
  <c r="X184" i="3"/>
  <c r="X179" i="3"/>
  <c r="X174" i="3"/>
  <c r="X169" i="3"/>
  <c r="X164" i="3"/>
  <c r="X159" i="3"/>
  <c r="C111" i="3"/>
  <c r="X183" i="3"/>
  <c r="X178" i="3"/>
  <c r="X173" i="3"/>
  <c r="X168" i="3"/>
  <c r="X163" i="3"/>
  <c r="X158" i="3"/>
  <c r="X187" i="3"/>
  <c r="X182" i="3"/>
  <c r="X177" i="3"/>
  <c r="X172" i="3"/>
  <c r="X167" i="3"/>
  <c r="X162" i="3"/>
  <c r="X15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3" authorId="0" shapeId="0" xr:uid="{00000000-0006-0000-0400-000004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3" authorId="0" shapeId="0" xr:uid="{00000000-0006-0000-0400-00000200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3" authorId="0" shapeId="0" xr:uid="{00000000-0006-0000-0400-000003000000}">
      <text>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4" authorId="0" shapeId="0" xr:uid="{00000000-0006-0000-0400-000005000000}">
      <text>
        <r>
          <rPr>
            <sz val="11"/>
            <rFont val="Calibri"/>
          </rPr>
          <t xml:space="preserve">Ensure </t>
        </r>
        <r>
          <rPr>
            <sz val="11"/>
            <color rgb="FF000000"/>
            <rFont val="Calibri"/>
          </rPr>
          <t>'</t>
        </r>
        <r>
          <rPr>
            <b/>
            <sz val="11"/>
            <color rgb="FF000000"/>
            <rFont val="Calibri"/>
          </rPr>
          <t>Do not process the legacy run list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4" authorId="0" shapeId="0" xr:uid="{00000000-0006-0000-0400-000006000000}">
      <text>
        <r>
          <rPr>
            <sz val="11"/>
            <rFont val="Calibri"/>
          </rPr>
          <t xml:space="preserve">Ensure </t>
        </r>
        <r>
          <rPr>
            <sz val="11"/>
            <color rgb="FF000000"/>
            <rFont val="Calibri"/>
          </rPr>
          <t>'</t>
        </r>
        <r>
          <rPr>
            <b/>
            <sz val="11"/>
            <color rgb="FF000000"/>
            <rFont val="Calibri"/>
          </rPr>
          <t>Do not process the run once list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 authorId="0" shapeId="0" xr:uid="{00000000-0006-0000-0400-000007000000}">
      <text>
        <r>
          <rPr>
            <sz val="11"/>
            <rFont val="Calibri"/>
          </rPr>
          <t xml:space="preserve">Ensure </t>
        </r>
        <r>
          <rPr>
            <sz val="11"/>
            <color rgb="FF000000"/>
            <rFont val="Calibri"/>
          </rPr>
          <t>'</t>
        </r>
        <r>
          <rPr>
            <b/>
            <sz val="11"/>
            <color rgb="FF000000"/>
            <rFont val="Calibri"/>
          </rPr>
          <t>Run these programs at user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4" authorId="0" shapeId="0" xr:uid="{00000000-0006-0000-0400-000008000000}">
      <text>
        <r>
          <rPr>
            <sz val="11"/>
            <rFont val="Calibri"/>
          </rPr>
          <t xml:space="preserve">Ensure </t>
        </r>
        <r>
          <rPr>
            <sz val="11"/>
            <color rgb="FF000000"/>
            <rFont val="Calibri"/>
          </rPr>
          <t>'</t>
        </r>
        <r>
          <rPr>
            <b/>
            <sz val="11"/>
            <color rgb="FF000000"/>
            <rFont val="Calibri"/>
          </rPr>
          <t>Turn on Script Execution</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only signed scripts</t>
        </r>
        <r>
          <rPr>
            <sz val="11"/>
            <color rgb="FF000000"/>
            <rFont val="Calibri"/>
          </rPr>
          <t>'</t>
        </r>
      </text>
    </comment>
    <comment ref="J19" authorId="0" shapeId="0" xr:uid="{00000000-0006-0000-0400-000009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9" authorId="0" shapeId="0" xr:uid="{00000000-0006-0000-0400-00000A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2" authorId="0" shapeId="0" xr:uid="{00000000-0006-0000-0400-00000B000000}">
      <text>
        <r>
          <rPr>
            <sz val="11"/>
            <rFont val="Calibri"/>
          </rPr>
          <t xml:space="preserve">Ensure </t>
        </r>
        <r>
          <rPr>
            <sz val="11"/>
            <color rgb="FF000000"/>
            <rFont val="Calibri"/>
          </rPr>
          <t>'</t>
        </r>
        <r>
          <rPr>
            <b/>
            <sz val="11"/>
            <color rgb="FF000000"/>
            <rFont val="Calibri"/>
          </rPr>
          <t>Remove CD Burning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2" authorId="0" shapeId="0" xr:uid="{00000000-0006-0000-0400-000026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text>
    </comment>
    <comment ref="L22" authorId="0" shapeId="0" xr:uid="{00000000-0006-0000-0400-000027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text>
    </comment>
    <comment ref="M22" authorId="0" shapeId="0" xr:uid="{00000000-0006-0000-0400-000028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t>
        </r>
        <r>
          <rPr>
            <sz val="11"/>
            <color rgb="FF000000"/>
            <rFont val="Calibri"/>
          </rPr>
          <t>'</t>
        </r>
      </text>
    </comment>
    <comment ref="N22" authorId="0" shapeId="0" xr:uid="{00000000-0006-0000-0400-00000C000000}">
      <text>
        <r>
          <rPr>
            <sz val="11"/>
            <rFont val="Calibri"/>
          </rPr>
          <t xml:space="preserve">Ensure </t>
        </r>
        <r>
          <rPr>
            <sz val="11"/>
            <color rgb="FF000000"/>
            <rFont val="Calibri"/>
          </rPr>
          <t>'</t>
        </r>
        <r>
          <rPr>
            <b/>
            <sz val="11"/>
            <color rgb="FF000000"/>
            <rFont val="Calibri"/>
          </rPr>
          <t>Prevent memory overwrite on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2" authorId="0" shapeId="0" xr:uid="{00000000-0006-0000-0400-00000D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2" authorId="0" shapeId="0" xr:uid="{00000000-0006-0000-0400-00000E00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2" authorId="0" shapeId="0" xr:uid="{00000000-0006-0000-0400-00000F000000}">
      <text>
        <r>
          <rPr>
            <sz val="11"/>
            <rFont val="Calibri"/>
          </rPr>
          <t xml:space="preserve">Ensure </t>
        </r>
        <r>
          <rPr>
            <sz val="11"/>
            <color rgb="FF000000"/>
            <rFont val="Calibri"/>
          </rPr>
          <t>'</t>
        </r>
        <r>
          <rPr>
            <b/>
            <sz val="11"/>
            <color rgb="FF000000"/>
            <rFont val="Calibri"/>
          </rPr>
          <t>Deny write access to fixed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2" authorId="0" shapeId="0" xr:uid="{00000000-0006-0000-0400-000010000000}">
      <text>
        <r>
          <rPr>
            <sz val="11"/>
            <rFont val="Calibri"/>
          </rPr>
          <t xml:space="preserve">Ensure </t>
        </r>
        <r>
          <rPr>
            <sz val="11"/>
            <color rgb="FF000000"/>
            <rFont val="Calibri"/>
          </rPr>
          <t>'</t>
        </r>
        <r>
          <rPr>
            <b/>
            <sz val="11"/>
            <color rgb="FF000000"/>
            <rFont val="Calibri"/>
          </rPr>
          <t>Enforce drive encryption type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Full encryption</t>
        </r>
        <r>
          <rPr>
            <sz val="11"/>
            <color rgb="FF000000"/>
            <rFont val="Calibri"/>
          </rPr>
          <t>'</t>
        </r>
      </text>
    </comment>
    <comment ref="S22" authorId="0" shapeId="0" xr:uid="{00000000-0006-0000-0400-000011000000}">
      <text>
        <r>
          <rPr>
            <sz val="11"/>
            <rFont val="Calibri"/>
          </rPr>
          <t xml:space="preserve">Ensure </t>
        </r>
        <r>
          <rPr>
            <sz val="11"/>
            <color rgb="FF000000"/>
            <rFont val="Calibri"/>
          </rPr>
          <t>'</t>
        </r>
        <r>
          <rPr>
            <b/>
            <sz val="11"/>
            <color rgb="FF000000"/>
            <rFont val="Calibri"/>
          </rPr>
          <t>Allow devices compliant with InstantGo or HSTI to opt out of pre-boot PIN.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2" authorId="0" shapeId="0" xr:uid="{00000000-0006-0000-0400-000012000000}">
      <text>
        <r>
          <rPr>
            <sz val="11"/>
            <rFont val="Calibri"/>
          </rPr>
          <t xml:space="preserve">Ensure </t>
        </r>
        <r>
          <rPr>
            <sz val="11"/>
            <color rgb="FF000000"/>
            <rFont val="Calibri"/>
          </rPr>
          <t>'</t>
        </r>
        <r>
          <rPr>
            <b/>
            <sz val="11"/>
            <color rgb="FF000000"/>
            <rFont val="Calibri"/>
          </rPr>
          <t>Allow network unlocked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2" authorId="0" shapeId="0" xr:uid="{00000000-0006-0000-0400-000013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2" authorId="0" shapeId="0" xr:uid="{00000000-0006-0000-0400-000014000000}">
      <text>
        <r>
          <rPr>
            <sz val="11"/>
            <rFont val="Calibri"/>
          </rPr>
          <t xml:space="preserve">Ensure </t>
        </r>
        <r>
          <rPr>
            <sz val="11"/>
            <color rgb="FF000000"/>
            <rFont val="Calibri"/>
          </rPr>
          <t>'</t>
        </r>
        <r>
          <rPr>
            <b/>
            <sz val="11"/>
            <color rgb="FF000000"/>
            <rFont val="Calibri"/>
          </rPr>
          <t>Configure minimum PIN length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 15</t>
        </r>
        <r>
          <rPr>
            <sz val="11"/>
            <color rgb="FF000000"/>
            <rFont val="Calibri"/>
          </rPr>
          <t>'</t>
        </r>
      </text>
    </comment>
    <comment ref="W22" authorId="0" shapeId="0" xr:uid="{00000000-0006-0000-0400-000015000000}">
      <text>
        <r>
          <rPr>
            <sz val="11"/>
            <rFont val="Calibri"/>
          </rPr>
          <t xml:space="preserve">Ensure </t>
        </r>
        <r>
          <rPr>
            <sz val="11"/>
            <color rgb="FF000000"/>
            <rFont val="Calibri"/>
          </rPr>
          <t>'</t>
        </r>
        <r>
          <rPr>
            <b/>
            <sz val="11"/>
            <color rgb="FF000000"/>
            <rFont val="Calibri"/>
          </rPr>
          <t>Configure use of passwords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2" authorId="0" shapeId="0" xr:uid="{00000000-0006-0000-0400-000016000000}">
      <text>
        <r>
          <rPr>
            <sz val="11"/>
            <rFont val="Calibri"/>
          </rPr>
          <t xml:space="preserve">Ensure </t>
        </r>
        <r>
          <rPr>
            <sz val="11"/>
            <color rgb="FF000000"/>
            <rFont val="Calibri"/>
          </rPr>
          <t>'</t>
        </r>
        <r>
          <rPr>
            <b/>
            <sz val="11"/>
            <color rgb="FF000000"/>
            <rFont val="Calibri"/>
          </rPr>
          <t>Disallow standard users from changing the PIN or password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22" authorId="0" shapeId="0" xr:uid="{00000000-0006-0000-0400-000017000000}">
      <text>
        <r>
          <rPr>
            <sz val="11"/>
            <rFont val="Calibri"/>
          </rPr>
          <t xml:space="preserve">Ensure </t>
        </r>
        <r>
          <rPr>
            <sz val="11"/>
            <color rgb="FF000000"/>
            <rFont val="Calibri"/>
          </rPr>
          <t>'</t>
        </r>
        <r>
          <rPr>
            <b/>
            <sz val="11"/>
            <color rgb="FF000000"/>
            <rFont val="Calibri"/>
          </rPr>
          <t>Enforce drive encryption type on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Full encryption</t>
        </r>
        <r>
          <rPr>
            <sz val="11"/>
            <color rgb="FF000000"/>
            <rFont val="Calibri"/>
          </rPr>
          <t>'</t>
        </r>
      </text>
    </comment>
    <comment ref="Z22" authorId="0" shapeId="0" xr:uid="{00000000-0006-0000-0400-00001800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22" authorId="0" shapeId="0" xr:uid="{00000000-0006-0000-0400-000019000000}">
      <text>
        <r>
          <rPr>
            <sz val="11"/>
            <rFont val="Calibri"/>
          </rPr>
          <t xml:space="preserve">Ensure </t>
        </r>
        <r>
          <rPr>
            <sz val="11"/>
            <color rgb="FF000000"/>
            <rFont val="Calibri"/>
          </rPr>
          <t>'</t>
        </r>
        <r>
          <rPr>
            <b/>
            <sz val="11"/>
            <color rgb="FF000000"/>
            <rFont val="Calibri"/>
          </rPr>
          <t>Reset platform validation data after BitLocker recovery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22" authorId="0" shapeId="0" xr:uid="{00000000-0006-0000-0400-00001A000000}">
      <text>
        <r>
          <rPr>
            <sz val="11"/>
            <rFont val="Calibri"/>
          </rPr>
          <t xml:space="preserve">Ensure </t>
        </r>
        <r>
          <rPr>
            <sz val="11"/>
            <color rgb="FF000000"/>
            <rFont val="Calibri"/>
          </rPr>
          <t>'</t>
        </r>
        <r>
          <rPr>
            <b/>
            <sz val="11"/>
            <color rgb="FF000000"/>
            <rFont val="Calibri"/>
          </rPr>
          <t>Choose how BitLocker-protected removable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22" authorId="0" shapeId="0" xr:uid="{00000000-0006-0000-0400-00001B000000}">
      <text>
        <r>
          <rPr>
            <sz val="11"/>
            <rFont val="Calibri"/>
          </rPr>
          <t xml:space="preserve">Ensure </t>
        </r>
        <r>
          <rPr>
            <sz val="11"/>
            <color rgb="FF000000"/>
            <rFont val="Calibri"/>
          </rPr>
          <t>'</t>
        </r>
        <r>
          <rPr>
            <b/>
            <sz val="11"/>
            <color rgb="FF000000"/>
            <rFont val="Calibri"/>
          </rPr>
          <t>Configure use of passwords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22" authorId="0" shapeId="0" xr:uid="{00000000-0006-0000-0400-00001C000000}">
      <text>
        <r>
          <rPr>
            <sz val="11"/>
            <rFont val="Calibri"/>
          </rPr>
          <t xml:space="preserve">Ensure </t>
        </r>
        <r>
          <rPr>
            <sz val="11"/>
            <color rgb="FF000000"/>
            <rFont val="Calibri"/>
          </rPr>
          <t>'</t>
        </r>
        <r>
          <rPr>
            <b/>
            <sz val="11"/>
            <color rgb="FF000000"/>
            <rFont val="Calibri"/>
          </rPr>
          <t>Control use of BitLocker on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22" authorId="0" shapeId="0" xr:uid="{00000000-0006-0000-0400-00001D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22" authorId="0" shapeId="0" xr:uid="{00000000-0006-0000-0400-00001E000000}">
      <text>
        <r>
          <rPr>
            <sz val="11"/>
            <rFont val="Calibri"/>
          </rPr>
          <t xml:space="preserve">Ensure </t>
        </r>
        <r>
          <rPr>
            <sz val="11"/>
            <color rgb="FF000000"/>
            <rFont val="Calibri"/>
          </rPr>
          <t>'</t>
        </r>
        <r>
          <rPr>
            <b/>
            <sz val="11"/>
            <color rgb="FF000000"/>
            <rFont val="Calibri"/>
          </rPr>
          <t>Enforce drive encryption type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Full encryption</t>
        </r>
        <r>
          <rPr>
            <sz val="11"/>
            <color rgb="FF000000"/>
            <rFont val="Calibri"/>
          </rPr>
          <t>'</t>
        </r>
      </text>
    </comment>
    <comment ref="AG22" authorId="0" shapeId="0" xr:uid="{00000000-0006-0000-0400-00001F000000}">
      <text>
        <r>
          <rPr>
            <sz val="11"/>
            <rFont val="Calibri"/>
          </rPr>
          <t xml:space="preserve">Ensure </t>
        </r>
        <r>
          <rPr>
            <sz val="11"/>
            <color rgb="FF000000"/>
            <rFont val="Calibri"/>
          </rPr>
          <t>'</t>
        </r>
        <r>
          <rPr>
            <b/>
            <sz val="11"/>
            <color rgb="FF000000"/>
            <rFont val="Calibri"/>
          </rPr>
          <t>All Removable Storage classes: Deny all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22" authorId="0" shapeId="0" xr:uid="{00000000-0006-0000-0400-000020000000}">
      <text>
        <r>
          <rPr>
            <sz val="11"/>
            <rFont val="Calibri"/>
          </rPr>
          <t xml:space="preserve">Ensure </t>
        </r>
        <r>
          <rPr>
            <sz val="11"/>
            <color rgb="FF000000"/>
            <rFont val="Calibri"/>
          </rPr>
          <t>'</t>
        </r>
        <r>
          <rPr>
            <b/>
            <sz val="11"/>
            <color rgb="FF000000"/>
            <rFont val="Calibri"/>
          </rPr>
          <t>CD and DVD: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22" authorId="0" shapeId="0" xr:uid="{00000000-0006-0000-0400-000021000000}">
      <text>
        <r>
          <rPr>
            <sz val="11"/>
            <rFont val="Calibri"/>
          </rPr>
          <t xml:space="preserve">Ensure </t>
        </r>
        <r>
          <rPr>
            <sz val="11"/>
            <color rgb="FF000000"/>
            <rFont val="Calibri"/>
          </rPr>
          <t>'</t>
        </r>
        <r>
          <rPr>
            <b/>
            <sz val="11"/>
            <color rgb="FF000000"/>
            <rFont val="Calibri"/>
          </rPr>
          <t>Removable Disks: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22" authorId="0" shapeId="0" xr:uid="{00000000-0006-0000-0400-000022000000}">
      <text>
        <r>
          <rPr>
            <sz val="11"/>
            <rFont val="Calibri"/>
          </rPr>
          <t xml:space="preserve">Ensure </t>
        </r>
        <r>
          <rPr>
            <sz val="11"/>
            <color rgb="FF000000"/>
            <rFont val="Calibri"/>
          </rPr>
          <t>'</t>
        </r>
        <r>
          <rPr>
            <b/>
            <sz val="11"/>
            <color rgb="FF000000"/>
            <rFont val="Calibri"/>
          </rPr>
          <t>Tape Drives: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22" authorId="0" shapeId="0" xr:uid="{00000000-0006-0000-0400-000023000000}">
      <text>
        <r>
          <rPr>
            <sz val="11"/>
            <rFont val="Calibri"/>
          </rPr>
          <t xml:space="preserve">Ensure </t>
        </r>
        <r>
          <rPr>
            <sz val="11"/>
            <color rgb="FF000000"/>
            <rFont val="Calibri"/>
          </rPr>
          <t>'</t>
        </r>
        <r>
          <rPr>
            <b/>
            <sz val="11"/>
            <color rgb="FF000000"/>
            <rFont val="Calibri"/>
          </rPr>
          <t>WPD Devices: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22" authorId="0" shapeId="0" xr:uid="{00000000-0006-0000-0400-000024000000}">
      <text>
        <r>
          <rPr>
            <sz val="11"/>
            <rFont val="Calibri"/>
          </rPr>
          <t xml:space="preserve">Ensure </t>
        </r>
        <r>
          <rPr>
            <sz val="11"/>
            <color rgb="FF000000"/>
            <rFont val="Calibri"/>
          </rPr>
          <t>'</t>
        </r>
        <r>
          <rPr>
            <b/>
            <sz val="11"/>
            <color rgb="FF000000"/>
            <rFont val="Calibri"/>
          </rPr>
          <t>Do not allow Clipboard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22" authorId="0" shapeId="0" xr:uid="{00000000-0006-0000-0400-000025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5" authorId="0" shapeId="0" xr:uid="{00000000-0006-0000-0400-000029000000}">
      <text>
        <r>
          <rPr>
            <sz val="11"/>
            <rFont val="Calibri"/>
          </rPr>
          <t xml:space="preserve">Ensure </t>
        </r>
        <r>
          <rPr>
            <sz val="11"/>
            <color rgb="FF000000"/>
            <rFont val="Calibri"/>
          </rPr>
          <t>'</t>
        </r>
        <r>
          <rPr>
            <b/>
            <sz val="11"/>
            <color rgb="FF000000"/>
            <rFont val="Calibri"/>
          </rPr>
          <t>Choose how BitLocker-protected removable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5" authorId="0" shapeId="0" xr:uid="{00000000-0006-0000-0400-00002A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6" authorId="0" shapeId="0" xr:uid="{00000000-0006-0000-0400-00002B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6" authorId="0" shapeId="0" xr:uid="{00000000-0006-0000-0400-00002D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6" authorId="0" shapeId="0" xr:uid="{00000000-0006-0000-0400-00002E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6" authorId="0" shapeId="0" xr:uid="{00000000-0006-0000-0400-00002F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t>
        </r>
        <r>
          <rPr>
            <sz val="11"/>
            <color rgb="FF000000"/>
            <rFont val="Calibri"/>
          </rPr>
          <t>'</t>
        </r>
      </text>
    </comment>
    <comment ref="N26" authorId="0" shapeId="0" xr:uid="{00000000-0006-0000-0400-000030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O26" authorId="0" shapeId="0" xr:uid="{00000000-0006-0000-0400-000031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P26" authorId="0" shapeId="0" xr:uid="{00000000-0006-0000-0400-000032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Q26" authorId="0" shapeId="0" xr:uid="{00000000-0006-0000-0400-000033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6" authorId="0" shapeId="0" xr:uid="{00000000-0006-0000-0400-000034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6" authorId="0" shapeId="0" xr:uid="{00000000-0006-0000-0400-000035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T26" authorId="0" shapeId="0" xr:uid="{00000000-0006-0000-0400-000036000000}">
      <text>
        <r>
          <rPr>
            <sz val="11"/>
            <rFont val="Calibri"/>
          </rPr>
          <t xml:space="preserve">Ensure </t>
        </r>
        <r>
          <rPr>
            <sz val="11"/>
            <color rgb="FF000000"/>
            <rFont val="Calibri"/>
          </rPr>
          <t>'</t>
        </r>
        <r>
          <rPr>
            <b/>
            <sz val="11"/>
            <color rgb="FF000000"/>
            <rFont val="Calibri"/>
          </rPr>
          <t>Configure server authentication for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connect if authentication fails</t>
        </r>
        <r>
          <rPr>
            <sz val="11"/>
            <color rgb="FF000000"/>
            <rFont val="Calibri"/>
          </rPr>
          <t>'</t>
        </r>
      </text>
    </comment>
    <comment ref="U26" authorId="0" shapeId="0" xr:uid="{00000000-0006-0000-0400-000037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6" authorId="0" shapeId="0" xr:uid="{00000000-0006-0000-0400-000038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W26" authorId="0" shapeId="0" xr:uid="{00000000-0006-0000-0400-000039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6" authorId="0" shapeId="0" xr:uid="{00000000-0006-0000-0400-00003A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Y26" authorId="0" shapeId="0" xr:uid="{00000000-0006-0000-0400-00003B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26" authorId="0" shapeId="0" xr:uid="{00000000-0006-0000-0400-00003C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26" authorId="0" shapeId="0" xr:uid="{00000000-0006-0000-0400-00003D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26" authorId="0" shapeId="0" xr:uid="{00000000-0006-0000-0400-00003E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26" authorId="0" shapeId="0" xr:uid="{00000000-0006-0000-0400-00003F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AD26" authorId="0" shapeId="0" xr:uid="{00000000-0006-0000-0400-000040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26" authorId="0" shapeId="0" xr:uid="{00000000-0006-0000-0400-000041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26" authorId="0" shapeId="0" xr:uid="{00000000-0006-0000-0400-000042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26" authorId="0" shapeId="0" xr:uid="{00000000-0006-0000-0400-000043000000}">
      <text>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must enter a password each time they use a key</t>
        </r>
        <r>
          <rPr>
            <sz val="11"/>
            <color rgb="FF000000"/>
            <rFont val="Calibri"/>
          </rPr>
          <t>'</t>
        </r>
      </text>
    </comment>
    <comment ref="AH26" authorId="0" shapeId="0" xr:uid="{00000000-0006-0000-0400-000044000000}">
      <text>
        <r>
          <rPr>
            <sz val="11"/>
            <rFont val="Calibri"/>
          </rPr>
          <t xml:space="preserve">Ensure </t>
        </r>
        <r>
          <rPr>
            <sz val="11"/>
            <color rgb="FF000000"/>
            <rFont val="Calibri"/>
          </rPr>
          <t>'</t>
        </r>
        <r>
          <rPr>
            <b/>
            <sz val="11"/>
            <color rgb="FF000000"/>
            <rFont val="Calibri"/>
          </rPr>
          <t>System cryptography: Use FIPS compliant algorithms for encryption, hashing, and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26" authorId="0" shapeId="0" xr:uid="{00000000-0006-0000-0400-000045000000}">
      <text>
        <r>
          <rPr>
            <sz val="11"/>
            <rFont val="Calibri"/>
          </rPr>
          <t xml:space="preserve">Ensure </t>
        </r>
        <r>
          <rPr>
            <sz val="11"/>
            <color rgb="FF000000"/>
            <rFont val="Calibri"/>
          </rPr>
          <t>'</t>
        </r>
        <r>
          <rPr>
            <b/>
            <sz val="11"/>
            <color rgb="FF000000"/>
            <rFont val="Calibri"/>
          </rPr>
          <t>Allow Basic authentication (WinRM Client)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26" authorId="0" shapeId="0" xr:uid="{00000000-0006-0000-0400-000046000000}">
      <text>
        <r>
          <rPr>
            <sz val="11"/>
            <rFont val="Calibri"/>
          </rPr>
          <t xml:space="preserve">Ensure </t>
        </r>
        <r>
          <rPr>
            <sz val="11"/>
            <color rgb="FF000000"/>
            <rFont val="Calibri"/>
          </rPr>
          <t>'</t>
        </r>
        <r>
          <rPr>
            <b/>
            <sz val="11"/>
            <color rgb="FF000000"/>
            <rFont val="Calibri"/>
          </rPr>
          <t>Allow unencrypted traffic (WinRM Client)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K26" authorId="0" shapeId="0" xr:uid="{00000000-0006-0000-0400-000047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26" authorId="0" shapeId="0" xr:uid="{00000000-0006-0000-0400-000048000000}">
      <text>
        <r>
          <rPr>
            <sz val="11"/>
            <rFont val="Calibri"/>
          </rPr>
          <t xml:space="preserve">Ensure </t>
        </r>
        <r>
          <rPr>
            <sz val="11"/>
            <color rgb="FF000000"/>
            <rFont val="Calibri"/>
          </rPr>
          <t>'</t>
        </r>
        <r>
          <rPr>
            <b/>
            <sz val="11"/>
            <color rgb="FF000000"/>
            <rFont val="Calibri"/>
          </rPr>
          <t>Allow Basic authentication (WinRM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26" authorId="0" shapeId="0" xr:uid="{00000000-0006-0000-0400-000049000000}">
      <text>
        <r>
          <rPr>
            <sz val="11"/>
            <rFont val="Calibri"/>
          </rPr>
          <t xml:space="preserve">Ensure </t>
        </r>
        <r>
          <rPr>
            <sz val="11"/>
            <color rgb="FF000000"/>
            <rFont val="Calibri"/>
          </rPr>
          <t>'</t>
        </r>
        <r>
          <rPr>
            <b/>
            <sz val="11"/>
            <color rgb="FF000000"/>
            <rFont val="Calibri"/>
          </rPr>
          <t>Allow unencrypted traffic (WinRM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26" authorId="0" shapeId="0" xr:uid="{00000000-0006-0000-0400-00002C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7" authorId="0" shapeId="0" xr:uid="{00000000-0006-0000-0400-00004A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7" authorId="0" shapeId="0" xr:uid="{00000000-0006-0000-0400-00004B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7" authorId="0" shapeId="0" xr:uid="{00000000-0006-0000-0400-00004C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7" authorId="0" shapeId="0" xr:uid="{00000000-0006-0000-0400-00004D000000}">
      <text>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must enter a password each time they use a key</t>
        </r>
        <r>
          <rPr>
            <sz val="11"/>
            <color rgb="FF000000"/>
            <rFont val="Calibri"/>
          </rPr>
          <t>'</t>
        </r>
      </text>
    </comment>
    <comment ref="J28" authorId="0" shapeId="0" xr:uid="{00000000-0006-0000-0400-00004E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K28" authorId="0" shapeId="0" xr:uid="{00000000-0006-0000-0400-00004F00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2" authorId="0" shapeId="0" xr:uid="{00000000-0006-0000-0400-000050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2" authorId="0" shapeId="0" xr:uid="{00000000-0006-0000-0400-000051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2" authorId="0" shapeId="0" xr:uid="{00000000-0006-0000-0400-000052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2" authorId="0" shapeId="0" xr:uid="{00000000-0006-0000-0400-000053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2" authorId="0" shapeId="0" xr:uid="{00000000-0006-0000-0400-000054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32" authorId="0" shapeId="0" xr:uid="{00000000-0006-0000-0400-000055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2" authorId="0" shapeId="0" xr:uid="{00000000-0006-0000-0400-000056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Q32" authorId="0" shapeId="0" xr:uid="{00000000-0006-0000-0400-000057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2" authorId="0" shapeId="0" xr:uid="{00000000-0006-0000-0400-000058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S32" authorId="0" shapeId="0" xr:uid="{00000000-0006-0000-0400-000059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2" authorId="0" shapeId="0" xr:uid="{00000000-0006-0000-0400-00005A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2" authorId="0" shapeId="0" xr:uid="{00000000-0006-0000-0400-00005B00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2" authorId="0" shapeId="0" xr:uid="{00000000-0006-0000-0400-00005C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W32" authorId="0" shapeId="0" xr:uid="{00000000-0006-0000-0400-00005D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 (on-premises AD)</t>
        </r>
        <r>
          <rPr>
            <sz val="11"/>
            <color rgb="FF000000"/>
            <rFont val="Calibri"/>
          </rPr>
          <t>'</t>
        </r>
      </text>
    </comment>
    <comment ref="X32" authorId="0" shapeId="0" xr:uid="{00000000-0006-0000-0400-00005E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2" authorId="0" shapeId="0" xr:uid="{00000000-0006-0000-0400-00005F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AUTHORITY\Local Account</t>
        </r>
        <r>
          <rPr>
            <sz val="11"/>
            <color rgb="FF000000"/>
            <rFont val="Calibri"/>
          </rPr>
          <t>'</t>
        </r>
      </text>
    </comment>
    <comment ref="J33" authorId="0" shapeId="0" xr:uid="{00000000-0006-0000-0400-000060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3" authorId="0" shapeId="0" xr:uid="{00000000-0006-0000-0400-000061000000}">
      <text>
        <r>
          <rPr>
            <sz val="11"/>
            <rFont val="Calibri"/>
          </rPr>
          <t xml:space="preserve">Ensure </t>
        </r>
        <r>
          <rPr>
            <sz val="11"/>
            <color rgb="FF000000"/>
            <rFont val="Calibri"/>
          </rPr>
          <t>'</t>
        </r>
        <r>
          <rPr>
            <b/>
            <sz val="11"/>
            <color rgb="FF000000"/>
            <rFont val="Calibri"/>
          </rPr>
          <t>Configure security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4" authorId="0" shapeId="0" xr:uid="{00000000-0006-0000-0400-000062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4" authorId="0" shapeId="0" xr:uid="{00000000-0006-0000-0400-000063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4" authorId="0" shapeId="0" xr:uid="{00000000-0006-0000-0400-000064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4" authorId="0" shapeId="0" xr:uid="{00000000-0006-0000-0400-000065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4" authorId="0" shapeId="0" xr:uid="{00000000-0006-0000-0400-000066000000}">
      <text>
        <r>
          <rPr>
            <sz val="11"/>
            <rFont val="Calibri"/>
          </rPr>
          <t xml:space="preserve">Ensure </t>
        </r>
        <r>
          <rPr>
            <sz val="11"/>
            <color rgb="FF000000"/>
            <rFont val="Calibri"/>
          </rPr>
          <t>'</t>
        </r>
        <r>
          <rPr>
            <b/>
            <sz val="11"/>
            <color rgb="FF000000"/>
            <rFont val="Calibri"/>
          </rPr>
          <t>Specify the system hibernate timeout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O34" authorId="0" shapeId="0" xr:uid="{00000000-0006-0000-0400-000067000000}">
      <text>
        <r>
          <rPr>
            <sz val="11"/>
            <rFont val="Calibri"/>
          </rPr>
          <t xml:space="preserve">Ensure </t>
        </r>
        <r>
          <rPr>
            <sz val="11"/>
            <color rgb="FF000000"/>
            <rFont val="Calibri"/>
          </rPr>
          <t>'</t>
        </r>
        <r>
          <rPr>
            <b/>
            <sz val="11"/>
            <color rgb="FF000000"/>
            <rFont val="Calibri"/>
          </rPr>
          <t>Specify the system hibernate timeout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P34" authorId="0" shapeId="0" xr:uid="{00000000-0006-0000-0400-000068000000}">
      <text>
        <r>
          <rPr>
            <sz val="11"/>
            <rFont val="Calibri"/>
          </rPr>
          <t xml:space="preserve">Ensure </t>
        </r>
        <r>
          <rPr>
            <sz val="11"/>
            <color rgb="FF000000"/>
            <rFont val="Calibri"/>
          </rPr>
          <t>'</t>
        </r>
        <r>
          <rPr>
            <b/>
            <sz val="11"/>
            <color rgb="FF000000"/>
            <rFont val="Calibri"/>
          </rPr>
          <t>Specify the system sleep timeout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Q34" authorId="0" shapeId="0" xr:uid="{00000000-0006-0000-0400-000069000000}">
      <text>
        <r>
          <rPr>
            <sz val="11"/>
            <rFont val="Calibri"/>
          </rPr>
          <t xml:space="preserve">Ensure </t>
        </r>
        <r>
          <rPr>
            <sz val="11"/>
            <color rgb="FF000000"/>
            <rFont val="Calibri"/>
          </rPr>
          <t>'</t>
        </r>
        <r>
          <rPr>
            <b/>
            <sz val="11"/>
            <color rgb="FF000000"/>
            <rFont val="Calibri"/>
          </rPr>
          <t>Specify the system sleep timeout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R34" authorId="0" shapeId="0" xr:uid="{00000000-0006-0000-0400-00006A000000}">
      <text>
        <r>
          <rPr>
            <sz val="11"/>
            <rFont val="Calibri"/>
          </rPr>
          <t xml:space="preserve">Ensure </t>
        </r>
        <r>
          <rPr>
            <sz val="11"/>
            <color rgb="FF000000"/>
            <rFont val="Calibri"/>
          </rPr>
          <t>'</t>
        </r>
        <r>
          <rPr>
            <b/>
            <sz val="11"/>
            <color rgb="FF000000"/>
            <rFont val="Calibri"/>
          </rPr>
          <t>Specify the unattended sleep timeout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S34" authorId="0" shapeId="0" xr:uid="{00000000-0006-0000-0400-00006B000000}">
      <text>
        <r>
          <rPr>
            <sz val="11"/>
            <rFont val="Calibri"/>
          </rPr>
          <t xml:space="preserve">Ensure </t>
        </r>
        <r>
          <rPr>
            <sz val="11"/>
            <color rgb="FF000000"/>
            <rFont val="Calibri"/>
          </rPr>
          <t>'</t>
        </r>
        <r>
          <rPr>
            <b/>
            <sz val="11"/>
            <color rgb="FF000000"/>
            <rFont val="Calibri"/>
          </rPr>
          <t>Specify the unattended sleep timeout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T34" authorId="0" shapeId="0" xr:uid="{00000000-0006-0000-0400-00006C000000}">
      <text>
        <r>
          <rPr>
            <sz val="11"/>
            <rFont val="Calibri"/>
          </rPr>
          <t xml:space="preserve">Ensure </t>
        </r>
        <r>
          <rPr>
            <sz val="11"/>
            <color rgb="FF000000"/>
            <rFont val="Calibri"/>
          </rPr>
          <t>'</t>
        </r>
        <r>
          <rPr>
            <b/>
            <sz val="11"/>
            <color rgb="FF000000"/>
            <rFont val="Calibri"/>
          </rPr>
          <t>Turn off hybrid sleep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4" authorId="0" shapeId="0" xr:uid="{00000000-0006-0000-0400-00006D000000}">
      <text>
        <r>
          <rPr>
            <sz val="11"/>
            <rFont val="Calibri"/>
          </rPr>
          <t xml:space="preserve">Ensure </t>
        </r>
        <r>
          <rPr>
            <sz val="11"/>
            <color rgb="FF000000"/>
            <rFont val="Calibri"/>
          </rPr>
          <t>'</t>
        </r>
        <r>
          <rPr>
            <b/>
            <sz val="11"/>
            <color rgb="FF000000"/>
            <rFont val="Calibri"/>
          </rPr>
          <t>Turn off hybrid sleep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4" authorId="0" shapeId="0" xr:uid="{00000000-0006-0000-0400-00006E000000}">
      <text>
        <r>
          <rPr>
            <sz val="11"/>
            <rFont val="Calibri"/>
          </rPr>
          <t xml:space="preserve">Ensure </t>
        </r>
        <r>
          <rPr>
            <sz val="11"/>
            <color rgb="FF000000"/>
            <rFont val="Calibri"/>
          </rPr>
          <t>'</t>
        </r>
        <r>
          <rPr>
            <b/>
            <sz val="11"/>
            <color rgb="FF000000"/>
            <rFont val="Calibri"/>
          </rPr>
          <t>Show hibernate in the power options menu</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4" authorId="0" shapeId="0" xr:uid="{00000000-0006-0000-0400-00006F000000}">
      <text>
        <r>
          <rPr>
            <sz val="11"/>
            <rFont val="Calibri"/>
          </rPr>
          <t xml:space="preserve">Ensure </t>
        </r>
        <r>
          <rPr>
            <sz val="11"/>
            <color rgb="FF000000"/>
            <rFont val="Calibri"/>
          </rPr>
          <t>'</t>
        </r>
        <r>
          <rPr>
            <b/>
            <sz val="11"/>
            <color rgb="FF000000"/>
            <rFont val="Calibri"/>
          </rPr>
          <t>Show sleep in the power options menu</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4" authorId="0" shapeId="0" xr:uid="{00000000-0006-0000-0400-000070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4" authorId="0" shapeId="0" xr:uid="{00000000-0006-0000-0400-000071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34" authorId="0" shapeId="0" xr:uid="{00000000-0006-0000-0400-000072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4" authorId="0" shapeId="0" xr:uid="{00000000-0006-0000-0400-00007300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AB34" authorId="0" shapeId="0" xr:uid="{00000000-0006-0000-0400-000074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text>
    </comment>
    <comment ref="AC34" authorId="0" shapeId="0" xr:uid="{00000000-0006-0000-0400-000075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seconds</t>
        </r>
        <r>
          <rPr>
            <sz val="11"/>
            <color rgb="FF000000"/>
            <rFont val="Calibri"/>
          </rPr>
          <t>'</t>
        </r>
      </text>
    </comment>
    <comment ref="AD34" authorId="0" shapeId="0" xr:uid="{00000000-0006-0000-0400-000076000000}">
      <text>
        <r>
          <rPr>
            <sz val="11"/>
            <rFont val="Calibri"/>
          </rPr>
          <t xml:space="preserve">Ensure </t>
        </r>
        <r>
          <rPr>
            <sz val="11"/>
            <color rgb="FF000000"/>
            <rFont val="Calibri"/>
          </rPr>
          <t>'</t>
        </r>
        <r>
          <rPr>
            <b/>
            <sz val="11"/>
            <color rgb="FF000000"/>
            <rFont val="Calibri"/>
          </rPr>
          <t>Enable screen saver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4" authorId="0" shapeId="0" xr:uid="{00000000-0006-0000-0400-000077000000}">
      <text>
        <r>
          <rPr>
            <sz val="11"/>
            <rFont val="Calibri"/>
          </rPr>
          <t xml:space="preserve">Ensure </t>
        </r>
        <r>
          <rPr>
            <sz val="11"/>
            <color rgb="FF000000"/>
            <rFont val="Calibri"/>
          </rPr>
          <t>'</t>
        </r>
        <r>
          <rPr>
            <b/>
            <sz val="11"/>
            <color rgb="FF000000"/>
            <rFont val="Calibri"/>
          </rPr>
          <t>Password protect the screen saver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4" authorId="0" shapeId="0" xr:uid="{00000000-0006-0000-0400-000078000000}">
      <text>
        <r>
          <rPr>
            <sz val="11"/>
            <rFont val="Calibri"/>
          </rPr>
          <t xml:space="preserve">Ensure </t>
        </r>
        <r>
          <rPr>
            <sz val="11"/>
            <color rgb="FF000000"/>
            <rFont val="Calibri"/>
          </rPr>
          <t>'</t>
        </r>
        <r>
          <rPr>
            <b/>
            <sz val="11"/>
            <color rgb="FF000000"/>
            <rFont val="Calibri"/>
          </rPr>
          <t>Screen saver timeout</t>
        </r>
        <r>
          <rPr>
            <sz val="11"/>
            <color rgb="FF000000"/>
            <rFont val="Calibri"/>
          </rPr>
          <t>'</t>
        </r>
        <r>
          <rPr>
            <sz val="11"/>
            <color rgb="FF000000"/>
            <rFont val="Calibri"/>
          </rPr>
          <t xml:space="preserve"> is set to </t>
        </r>
        <r>
          <rPr>
            <sz val="11"/>
            <color rgb="FF000000"/>
            <rFont val="Calibri"/>
          </rPr>
          <t>'</t>
        </r>
        <r>
          <rPr>
            <b/>
            <sz val="11"/>
            <color rgb="FF000000"/>
            <rFont val="Calibri"/>
          </rPr>
          <t>Enabled: 900</t>
        </r>
        <r>
          <rPr>
            <sz val="11"/>
            <color rgb="FF000000"/>
            <rFont val="Calibri"/>
          </rPr>
          <t>'</t>
        </r>
      </text>
    </comment>
    <comment ref="AG34" authorId="0" shapeId="0" xr:uid="{00000000-0006-0000-0400-000079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5" authorId="0" shapeId="0" xr:uid="{00000000-0006-0000-0400-00007A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K35" authorId="0" shapeId="0" xr:uid="{00000000-0006-0000-0400-00007B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L35" authorId="0" shapeId="0" xr:uid="{00000000-0006-0000-0400-00007C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8" authorId="0" shapeId="0" xr:uid="{00000000-0006-0000-0400-00007D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39" authorId="0" shapeId="0" xr:uid="{00000000-0006-0000-0400-00007E000000}">
      <text>
        <r>
          <rPr>
            <sz val="11"/>
            <rFont val="Calibri"/>
          </rPr>
          <t xml:space="preserve">Ensure </t>
        </r>
        <r>
          <rPr>
            <sz val="11"/>
            <color rgb="FF000000"/>
            <rFont val="Calibri"/>
          </rPr>
          <t>'</t>
        </r>
        <r>
          <rPr>
            <b/>
            <sz val="11"/>
            <color rgb="FF000000"/>
            <rFont val="Calibri"/>
          </rPr>
          <t>Enable MPR notifications for the system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9" authorId="0" shapeId="0" xr:uid="{00000000-0006-0000-0400-00008200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39" authorId="0" shapeId="0" xr:uid="{00000000-0006-0000-0400-000083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text>
    </comment>
    <comment ref="M39" authorId="0" shapeId="0" xr:uid="{00000000-0006-0000-0400-000084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9" authorId="0" shapeId="0" xr:uid="{00000000-0006-0000-0400-000085000000}">
      <text>
        <r>
          <rPr>
            <sz val="11"/>
            <rFont val="Calibri"/>
          </rPr>
          <t xml:space="preserve">Ensure </t>
        </r>
        <r>
          <rPr>
            <sz val="11"/>
            <color rgb="FF000000"/>
            <rFont val="Calibri"/>
          </rPr>
          <t>'</t>
        </r>
        <r>
          <rPr>
            <b/>
            <sz val="11"/>
            <color rgb="FF000000"/>
            <rFont val="Calibri"/>
          </rPr>
          <t>Prevent the usage of OneDrive for file storage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9" authorId="0" shapeId="0" xr:uid="{00000000-0006-0000-0400-000086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9" authorId="0" shapeId="0" xr:uid="{00000000-0006-0000-0400-000087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9" authorId="0" shapeId="0" xr:uid="{00000000-0006-0000-0400-000088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39" authorId="0" shapeId="0" xr:uid="{00000000-0006-0000-0400-000089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9" authorId="0" shapeId="0" xr:uid="{00000000-0006-0000-0400-00008A00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9" authorId="0" shapeId="0" xr:uid="{00000000-0006-0000-0400-00008B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39" authorId="0" shapeId="0" xr:uid="{00000000-0006-0000-0400-00008C000000}">
      <text>
        <r>
          <rPr>
            <sz val="11"/>
            <rFont val="Calibri"/>
          </rPr>
          <t xml:space="preserve">Ensure </t>
        </r>
        <r>
          <rPr>
            <sz val="11"/>
            <color rgb="FF000000"/>
            <rFont val="Calibri"/>
          </rPr>
          <t>'</t>
        </r>
        <r>
          <rPr>
            <b/>
            <sz val="11"/>
            <color rgb="FF000000"/>
            <rFont val="Calibri"/>
          </rPr>
          <t>Turn off Inventory Collector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39" authorId="0" shapeId="0" xr:uid="{00000000-0006-0000-0400-00008D000000}">
      <text>
        <r>
          <rPr>
            <sz val="11"/>
            <rFont val="Calibri"/>
          </rPr>
          <t xml:space="preserve">Ensure </t>
        </r>
        <r>
          <rPr>
            <sz val="11"/>
            <color rgb="FF000000"/>
            <rFont val="Calibri"/>
          </rPr>
          <t>'</t>
        </r>
        <r>
          <rPr>
            <b/>
            <sz val="11"/>
            <color rgb="FF000000"/>
            <rFont val="Calibri"/>
          </rPr>
          <t>Allow Diagnostic Data</t>
        </r>
        <r>
          <rPr>
            <sz val="11"/>
            <color rgb="FF000000"/>
            <rFont val="Calibri"/>
          </rPr>
          <t>'</t>
        </r>
        <r>
          <rPr>
            <sz val="11"/>
            <color rgb="FF000000"/>
            <rFont val="Calibri"/>
          </rPr>
          <t xml:space="preserve"> is set to </t>
        </r>
        <r>
          <rPr>
            <sz val="11"/>
            <color rgb="FF000000"/>
            <rFont val="Calibri"/>
          </rPr>
          <t>'</t>
        </r>
        <r>
          <rPr>
            <b/>
            <sz val="11"/>
            <color rgb="FF000000"/>
            <rFont val="Calibri"/>
          </rPr>
          <t>Enabled: Diagnostic data off (not recommended)</t>
        </r>
        <r>
          <rPr>
            <sz val="11"/>
            <color rgb="FF000000"/>
            <rFont val="Calibri"/>
          </rPr>
          <t>'</t>
        </r>
      </text>
    </comment>
    <comment ref="W39" authorId="0" shapeId="0" xr:uid="{00000000-0006-0000-0400-00008E000000}">
      <text>
        <r>
          <rPr>
            <sz val="11"/>
            <rFont val="Calibri"/>
          </rPr>
          <t xml:space="preserve">Ensure </t>
        </r>
        <r>
          <rPr>
            <sz val="11"/>
            <color rgb="FF000000"/>
            <rFont val="Calibri"/>
          </rPr>
          <t>'</t>
        </r>
        <r>
          <rPr>
            <b/>
            <sz val="11"/>
            <color rgb="FF000000"/>
            <rFont val="Calibri"/>
          </rPr>
          <t>Configure Corporate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9" authorId="0" shapeId="0" xr:uid="{00000000-0006-0000-0400-00008F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9" authorId="0" shapeId="0" xr:uid="{00000000-0006-0000-0400-000090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39" authorId="0" shapeId="0" xr:uid="{00000000-0006-0000-0400-000091000000}">
      <text>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39" authorId="0" shapeId="0" xr:uid="{00000000-0006-0000-0400-00009200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39" authorId="0" shapeId="0" xr:uid="{00000000-0006-0000-0400-00009300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9" authorId="0" shapeId="0" xr:uid="{00000000-0006-0000-0400-000094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39" authorId="0" shapeId="0" xr:uid="{00000000-0006-0000-0400-000095000000}">
      <text>
        <r>
          <rPr>
            <sz val="11"/>
            <rFont val="Calibri"/>
          </rPr>
          <t xml:space="preserve">Ensure </t>
        </r>
        <r>
          <rPr>
            <sz val="11"/>
            <color rgb="FF000000"/>
            <rFont val="Calibri"/>
          </rPr>
          <t>'</t>
        </r>
        <r>
          <rPr>
            <b/>
            <sz val="11"/>
            <color rgb="FF000000"/>
            <rFont val="Calibri"/>
          </rPr>
          <t>Enables or disables Windows Game Recording and Broadcasting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39" authorId="0" shapeId="0" xr:uid="{00000000-0006-0000-0400-000096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AF39" authorId="0" shapeId="0" xr:uid="{00000000-0006-0000-0400-000097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39" authorId="0" shapeId="0" xr:uid="{00000000-0006-0000-0400-000098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39" authorId="0" shapeId="0" xr:uid="{00000000-0006-0000-0400-000099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39" authorId="0" shapeId="0" xr:uid="{00000000-0006-0000-0400-00009A000000}">
      <text>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39" authorId="0" shapeId="0" xr:uid="{00000000-0006-0000-0400-00009B000000}">
      <text>
        <r>
          <rPr>
            <sz val="11"/>
            <rFont val="Calibri"/>
          </rPr>
          <t xml:space="preserve">Ensure </t>
        </r>
        <r>
          <rPr>
            <sz val="11"/>
            <color rgb="FF000000"/>
            <rFont val="Calibri"/>
          </rPr>
          <t>'</t>
        </r>
        <r>
          <rPr>
            <b/>
            <sz val="11"/>
            <color rgb="FF000000"/>
            <rFont val="Calibri"/>
          </rPr>
          <t>Do not allow Sound Recorder to run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39" authorId="0" shapeId="0" xr:uid="{00000000-0006-0000-0400-00009C000000}">
      <text>
        <r>
          <rPr>
            <sz val="11"/>
            <rFont val="Calibri"/>
          </rPr>
          <t xml:space="preserve">Ensure </t>
        </r>
        <r>
          <rPr>
            <sz val="11"/>
            <color rgb="FF000000"/>
            <rFont val="Calibri"/>
          </rPr>
          <t>'</t>
        </r>
        <r>
          <rPr>
            <b/>
            <sz val="11"/>
            <color rgb="FF000000"/>
            <rFont val="Calibri"/>
          </rPr>
          <t>Web Proxy Auto Discovery (WPAD) protocol</t>
        </r>
        <r>
          <rPr>
            <sz val="11"/>
            <color rgb="FF000000"/>
            <rFont val="Calibri"/>
          </rPr>
          <t>'</t>
        </r>
        <r>
          <rPr>
            <sz val="11"/>
            <color rgb="FF000000"/>
            <rFont val="Calibri"/>
          </rPr>
          <t xml:space="preserve"> is set to </t>
        </r>
        <r>
          <rPr>
            <sz val="11"/>
            <color rgb="FF000000"/>
            <rFont val="Calibri"/>
          </rPr>
          <t>'</t>
        </r>
        <r>
          <rPr>
            <b/>
            <sz val="11"/>
            <color rgb="FF000000"/>
            <rFont val="Calibri"/>
          </rPr>
          <t>255.255.255.255 wpad</t>
        </r>
        <r>
          <rPr>
            <sz val="11"/>
            <color rgb="FF000000"/>
            <rFont val="Calibri"/>
          </rPr>
          <t>'</t>
        </r>
      </text>
    </comment>
    <comment ref="AL39" authorId="0" shapeId="0" xr:uid="{00000000-0006-0000-0400-00009D000000}">
      <text>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39" authorId="0" shapeId="0" xr:uid="{00000000-0006-0000-0400-00009E000000}">
      <text>
        <r>
          <rPr>
            <sz val="11"/>
            <rFont val="Calibri"/>
          </rPr>
          <t xml:space="preserve">Ensure </t>
        </r>
        <r>
          <rPr>
            <sz val="11"/>
            <color rgb="FF000000"/>
            <rFont val="Calibri"/>
          </rPr>
          <t>'</t>
        </r>
        <r>
          <rPr>
            <b/>
            <sz val="11"/>
            <color rgb="FF000000"/>
            <rFont val="Calibri"/>
          </rPr>
          <t>Allow Cortana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39" authorId="0" shapeId="0" xr:uid="{00000000-0006-0000-0400-00009F000000}">
      <text>
        <r>
          <rPr>
            <sz val="11"/>
            <rFont val="Calibri"/>
          </rPr>
          <t xml:space="preserve">Ensure </t>
        </r>
        <r>
          <rPr>
            <sz val="11"/>
            <color rgb="FF000000"/>
            <rFont val="Calibri"/>
          </rPr>
          <t>'</t>
        </r>
        <r>
          <rPr>
            <b/>
            <sz val="11"/>
            <color rgb="FF000000"/>
            <rFont val="Calibri"/>
          </rPr>
          <t>HideFileExt</t>
        </r>
        <r>
          <rPr>
            <sz val="11"/>
            <color rgb="FF000000"/>
            <rFont val="Calibri"/>
          </rPr>
          <t>'</t>
        </r>
        <r>
          <rPr>
            <sz val="11"/>
            <color rgb="FF000000"/>
            <rFont val="Calibri"/>
          </rPr>
          <t xml:space="preserve"> is set to </t>
        </r>
        <r>
          <rPr>
            <sz val="11"/>
            <color rgb="FF000000"/>
            <rFont val="Calibri"/>
          </rPr>
          <t>'</t>
        </r>
        <r>
          <rPr>
            <b/>
            <sz val="11"/>
            <color rgb="FF000000"/>
            <rFont val="Calibri"/>
          </rPr>
          <t>0x00000000 (0)</t>
        </r>
        <r>
          <rPr>
            <sz val="11"/>
            <color rgb="FF000000"/>
            <rFont val="Calibri"/>
          </rPr>
          <t>'</t>
        </r>
      </text>
    </comment>
    <comment ref="AO39" authorId="0" shapeId="0" xr:uid="{00000000-0006-0000-0400-00007F000000}">
      <text>
        <r>
          <rPr>
            <sz val="11"/>
            <rFont val="Calibri"/>
          </rPr>
          <t xml:space="preserve">Ensure </t>
        </r>
        <r>
          <rPr>
            <sz val="11"/>
            <color rgb="FF000000"/>
            <rFont val="Calibri"/>
          </rPr>
          <t>'</t>
        </r>
        <r>
          <rPr>
            <b/>
            <sz val="11"/>
            <color rgb="FF000000"/>
            <rFont val="Calibri"/>
          </rPr>
          <t>Turn off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39" authorId="0" shapeId="0" xr:uid="{00000000-0006-0000-0400-000080000000}">
      <text>
        <r>
          <rPr>
            <sz val="11"/>
            <rFont val="Calibri"/>
          </rPr>
          <t xml:space="preserve">Ensure </t>
        </r>
        <r>
          <rPr>
            <sz val="11"/>
            <color rgb="FF000000"/>
            <rFont val="Calibri"/>
          </rPr>
          <t>'</t>
        </r>
        <r>
          <rPr>
            <b/>
            <sz val="11"/>
            <color rgb="FF000000"/>
            <rFont val="Calibri"/>
          </rPr>
          <t>Turn off location scripting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39" authorId="0" shapeId="0" xr:uid="{00000000-0006-0000-0400-000081000000}">
      <text>
        <r>
          <rPr>
            <sz val="11"/>
            <rFont val="Calibri"/>
          </rPr>
          <t xml:space="preserve">Ensure </t>
        </r>
        <r>
          <rPr>
            <sz val="11"/>
            <color rgb="FF000000"/>
            <rFont val="Calibri"/>
          </rPr>
          <t>'</t>
        </r>
        <r>
          <rPr>
            <b/>
            <sz val="11"/>
            <color rgb="FF000000"/>
            <rFont val="Calibri"/>
          </rPr>
          <t>Turn off Windows Location Provider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1" authorId="0" shapeId="0" xr:uid="{00000000-0006-0000-0400-0000A0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text>
    </comment>
    <comment ref="K41" authorId="0" shapeId="0" xr:uid="{00000000-0006-0000-0400-0000A1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invalid logon attempts</t>
        </r>
        <r>
          <rPr>
            <sz val="11"/>
            <color rgb="FF000000"/>
            <rFont val="Calibri"/>
          </rPr>
          <t>'</t>
        </r>
      </text>
    </comment>
    <comment ref="L41" authorId="0" shapeId="0" xr:uid="{00000000-0006-0000-0400-0000A2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1" authorId="0" shapeId="0" xr:uid="{00000000-0006-0000-0400-0000A3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minutes</t>
        </r>
        <r>
          <rPr>
            <sz val="11"/>
            <color rgb="FF000000"/>
            <rFont val="Calibri"/>
          </rPr>
          <t>'</t>
        </r>
      </text>
    </comment>
    <comment ref="J45" authorId="0" shapeId="0" xr:uid="{00000000-0006-0000-0400-0000A4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5" authorId="0" shapeId="0" xr:uid="{00000000-0006-0000-0400-0000A5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5" authorId="0" shapeId="0" xr:uid="{00000000-0006-0000-0400-0000A6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6" authorId="0" shapeId="0" xr:uid="{00000000-0006-0000-0400-0000A7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Large letters + small letters</t>
        </r>
        <r>
          <rPr>
            <sz val="11"/>
            <color rgb="FF000000"/>
            <rFont val="Calibri"/>
          </rPr>
          <t>'</t>
        </r>
      </text>
    </comment>
    <comment ref="K46" authorId="0" shapeId="0" xr:uid="{00000000-0006-0000-0400-0000A8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L46" authorId="0" shapeId="0" xr:uid="{00000000-0006-0000-0400-0000A9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365</t>
        </r>
        <r>
          <rPr>
            <sz val="11"/>
            <color rgb="FF000000"/>
            <rFont val="Calibri"/>
          </rPr>
          <t>'</t>
        </r>
      </text>
    </comment>
    <comment ref="M46" authorId="0" shapeId="0" xr:uid="{00000000-0006-0000-0400-0000AA000000}">
      <text>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6</t>
        </r>
        <r>
          <rPr>
            <sz val="11"/>
            <color rgb="FF000000"/>
            <rFont val="Calibri"/>
          </rPr>
          <t>'</t>
        </r>
      </text>
    </comment>
    <comment ref="N46" authorId="0" shapeId="0" xr:uid="{00000000-0006-0000-0400-0000AB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text>
    </comment>
    <comment ref="O46" authorId="0" shapeId="0" xr:uid="{00000000-0006-0000-0400-0000AC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invalid logon attempts</t>
        </r>
        <r>
          <rPr>
            <sz val="11"/>
            <color rgb="FF000000"/>
            <rFont val="Calibri"/>
          </rPr>
          <t>'</t>
        </r>
      </text>
    </comment>
    <comment ref="P46" authorId="0" shapeId="0" xr:uid="{00000000-0006-0000-0400-0000AD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6" authorId="0" shapeId="0" xr:uid="{00000000-0006-0000-0400-0000AE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minutes</t>
        </r>
        <r>
          <rPr>
            <sz val="11"/>
            <color rgb="FF000000"/>
            <rFont val="Calibri"/>
          </rPr>
          <t>'</t>
        </r>
      </text>
    </comment>
    <comment ref="R46" authorId="0" shapeId="0" xr:uid="{00000000-0006-0000-0400-0000AF00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6" authorId="0" shapeId="0" xr:uid="{00000000-0006-0000-0400-0000B0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46" authorId="0" shapeId="0" xr:uid="{00000000-0006-0000-0400-0000B1000000}">
      <text>
        <r>
          <rPr>
            <sz val="11"/>
            <rFont val="Calibri"/>
          </rPr>
          <t xml:space="preserve">Ensure </t>
        </r>
        <r>
          <rPr>
            <sz val="11"/>
            <color rgb="FF000000"/>
            <rFont val="Calibri"/>
          </rPr>
          <t>'</t>
        </r>
        <r>
          <rPr>
            <b/>
            <sz val="11"/>
            <color rgb="FF000000"/>
            <rFont val="Calibri"/>
          </rPr>
          <t>Configure minimum PIN length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 15</t>
        </r>
        <r>
          <rPr>
            <sz val="11"/>
            <color rgb="FF000000"/>
            <rFont val="Calibri"/>
          </rPr>
          <t>'</t>
        </r>
      </text>
    </comment>
    <comment ref="U46" authorId="0" shapeId="0" xr:uid="{00000000-0006-0000-0400-0000B2000000}">
      <text>
        <r>
          <rPr>
            <sz val="11"/>
            <rFont val="Calibri"/>
          </rPr>
          <t xml:space="preserve">Ensure </t>
        </r>
        <r>
          <rPr>
            <sz val="11"/>
            <color rgb="FF000000"/>
            <rFont val="Calibri"/>
          </rPr>
          <t>'</t>
        </r>
        <r>
          <rPr>
            <b/>
            <sz val="11"/>
            <color rgb="FF000000"/>
            <rFont val="Calibri"/>
          </rPr>
          <t>Disallow standard users from changing the PIN or password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46" authorId="0" shapeId="0" xr:uid="{00000000-0006-0000-0400-0000B3000000}">
      <text>
        <r>
          <rPr>
            <sz val="11"/>
            <rFont val="Calibri"/>
          </rPr>
          <t xml:space="preserve">Ensure </t>
        </r>
        <r>
          <rPr>
            <sz val="11"/>
            <color rgb="FF000000"/>
            <rFont val="Calibri"/>
          </rPr>
          <t>'</t>
        </r>
        <r>
          <rPr>
            <b/>
            <sz val="11"/>
            <color rgb="FF000000"/>
            <rFont val="Calibri"/>
          </rPr>
          <t>Configure use of passwords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46" authorId="0" shapeId="0" xr:uid="{00000000-0006-0000-0400-0000B400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X46" authorId="0" shapeId="0" xr:uid="{00000000-0006-0000-0400-0000B5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46" authorId="0" shapeId="0" xr:uid="{00000000-0006-0000-0400-0000B6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46" authorId="0" shapeId="0" xr:uid="{00000000-0006-0000-0400-0000B7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0 days</t>
        </r>
        <r>
          <rPr>
            <sz val="11"/>
            <color rgb="FF000000"/>
            <rFont val="Calibri"/>
          </rPr>
          <t>'</t>
        </r>
      </text>
    </comment>
    <comment ref="AA46" authorId="0" shapeId="0" xr:uid="{00000000-0006-0000-0400-0000B8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15 or more character(s)</t>
        </r>
        <r>
          <rPr>
            <sz val="11"/>
            <color rgb="FF000000"/>
            <rFont val="Calibri"/>
          </rPr>
          <t>'</t>
        </r>
      </text>
    </comment>
    <comment ref="AB46" authorId="0" shapeId="0" xr:uid="{00000000-0006-0000-0400-0000B9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46" authorId="0" shapeId="0" xr:uid="{00000000-0006-0000-0400-0000BA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46" authorId="0" shapeId="0" xr:uid="{00000000-0006-0000-0400-0000BB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46" authorId="0" shapeId="0" xr:uid="{00000000-0006-0000-0400-0000BC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46" authorId="0" shapeId="0" xr:uid="{00000000-0006-0000-0400-0000BD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46" authorId="0" shapeId="0" xr:uid="{00000000-0006-0000-0400-0000BE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days</t>
        </r>
        <r>
          <rPr>
            <sz val="11"/>
            <color rgb="FF000000"/>
            <rFont val="Calibri"/>
          </rPr>
          <t>'</t>
        </r>
      </text>
    </comment>
    <comment ref="J47" authorId="0" shapeId="0" xr:uid="{00000000-0006-0000-0400-0000BF00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1 logon(s)</t>
        </r>
        <r>
          <rPr>
            <sz val="11"/>
            <color rgb="FF000000"/>
            <rFont val="Calibri"/>
          </rPr>
          <t>'</t>
        </r>
      </text>
    </comment>
    <comment ref="K47" authorId="0" shapeId="0" xr:uid="{00000000-0006-0000-0400-0000C0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7" authorId="0" shapeId="0" xr:uid="{00000000-0006-0000-0400-0000C1000000}">
      <text>
        <r>
          <rPr>
            <sz val="11"/>
            <rFont val="Calibri"/>
          </rPr>
          <t xml:space="preserve">Ensure </t>
        </r>
        <r>
          <rPr>
            <sz val="11"/>
            <color rgb="FF000000"/>
            <rFont val="Calibri"/>
          </rPr>
          <t>'</t>
        </r>
        <r>
          <rPr>
            <b/>
            <sz val="11"/>
            <color rgb="FF000000"/>
            <rFont val="Calibri"/>
          </rPr>
          <t>Accounts: Administrator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7" authorId="0" shapeId="0" xr:uid="{00000000-0006-0000-0400-0000C2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text>
    </comment>
    <comment ref="N47" authorId="0" shapeId="0" xr:uid="{00000000-0006-0000-0400-0000C3000000}">
      <text>
        <r>
          <rPr>
            <sz val="11"/>
            <rFont val="Calibri"/>
          </rPr>
          <t xml:space="preserve">Ensure </t>
        </r>
        <r>
          <rPr>
            <sz val="11"/>
            <color rgb="FF000000"/>
            <rFont val="Calibri"/>
          </rPr>
          <t>'</t>
        </r>
        <r>
          <rPr>
            <b/>
            <sz val="11"/>
            <color rgb="FF000000"/>
            <rFont val="Calibri"/>
          </rPr>
          <t>Name of administrator account to manage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47" authorId="0" shapeId="0" xr:uid="{00000000-0006-0000-0400-0000C4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48" authorId="0" shapeId="0" xr:uid="{00000000-0006-0000-0400-0000C5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8" authorId="0" shapeId="0" xr:uid="{00000000-0006-0000-0400-0000CC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8" authorId="0" shapeId="0" xr:uid="{00000000-0006-0000-0400-0000CD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8" authorId="0" shapeId="0" xr:uid="{00000000-0006-0000-0400-0000CE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48" authorId="0" shapeId="0" xr:uid="{00000000-0006-0000-0400-0000CF000000}">
      <text>
        <r>
          <rPr>
            <sz val="11"/>
            <rFont val="Calibri"/>
          </rPr>
          <t xml:space="preserve">Ensure </t>
        </r>
        <r>
          <rPr>
            <sz val="11"/>
            <color rgb="FF000000"/>
            <rFont val="Calibri"/>
          </rPr>
          <t>'</t>
        </r>
        <r>
          <rPr>
            <b/>
            <sz val="11"/>
            <color rgb="FF000000"/>
            <rFont val="Calibri"/>
          </rPr>
          <t>Require trusted path for credential entry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8" authorId="0" shapeId="0" xr:uid="{00000000-0006-0000-0400-0000D0000000}">
      <text>
        <r>
          <rPr>
            <sz val="11"/>
            <rFont val="Calibri"/>
          </rPr>
          <t xml:space="preserve">Ensure </t>
        </r>
        <r>
          <rPr>
            <sz val="11"/>
            <color rgb="FF000000"/>
            <rFont val="Calibri"/>
          </rPr>
          <t>'</t>
        </r>
        <r>
          <rPr>
            <b/>
            <sz val="11"/>
            <color rgb="FF000000"/>
            <rFont val="Calibri"/>
          </rPr>
          <t>Disable or enable software Secure Attention Sequence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8" authorId="0" shapeId="0" xr:uid="{00000000-0006-0000-0400-0000D1000000}">
      <text>
        <r>
          <rPr>
            <sz val="11"/>
            <rFont val="Calibri"/>
          </rPr>
          <t xml:space="preserve">Ensure </t>
        </r>
        <r>
          <rPr>
            <sz val="11"/>
            <color rgb="FF000000"/>
            <rFont val="Calibri"/>
          </rPr>
          <t>'</t>
        </r>
        <r>
          <rPr>
            <b/>
            <sz val="11"/>
            <color rgb="FF000000"/>
            <rFont val="Calibri"/>
          </rPr>
          <t>Enable MPR notifications for the system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8" authorId="0" shapeId="0" xr:uid="{00000000-0006-0000-0400-0000D2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48" authorId="0" shapeId="0" xr:uid="{00000000-0006-0000-0400-0000D3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48" authorId="0" shapeId="0" xr:uid="{00000000-0006-0000-0400-0000D4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48" authorId="0" shapeId="0" xr:uid="{00000000-0006-0000-0400-0000D5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the secure desktop</t>
        </r>
        <r>
          <rPr>
            <sz val="11"/>
            <color rgb="FF000000"/>
            <rFont val="Calibri"/>
          </rPr>
          <t>'</t>
        </r>
      </text>
    </comment>
    <comment ref="U48" authorId="0" shapeId="0" xr:uid="{00000000-0006-0000-0400-0000D6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V48" authorId="0" shapeId="0" xr:uid="{00000000-0006-0000-0400-0000D7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48" authorId="0" shapeId="0" xr:uid="{00000000-0006-0000-0400-0000D8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48" authorId="0" shapeId="0" xr:uid="{00000000-0006-0000-0400-0000D9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48" authorId="0" shapeId="0" xr:uid="{00000000-0006-0000-0400-0000DA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48" authorId="0" shapeId="0" xr:uid="{00000000-0006-0000-0400-0000DB000000}">
      <text>
        <r>
          <rPr>
            <sz val="11"/>
            <rFont val="Calibri"/>
          </rPr>
          <t xml:space="preserve">Ensure </t>
        </r>
        <r>
          <rPr>
            <sz val="11"/>
            <color rgb="FF000000"/>
            <rFont val="Calibri"/>
          </rPr>
          <t>'</t>
        </r>
        <r>
          <rPr>
            <b/>
            <sz val="11"/>
            <color rgb="FF000000"/>
            <rFont val="Calibri"/>
          </rPr>
          <t>Prevent access to the command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 Yes</t>
        </r>
        <r>
          <rPr>
            <sz val="11"/>
            <color rgb="FF000000"/>
            <rFont val="Calibri"/>
          </rPr>
          <t>'</t>
        </r>
      </text>
    </comment>
    <comment ref="AA48" authorId="0" shapeId="0" xr:uid="{00000000-0006-0000-0400-0000DC000000}">
      <text>
        <r>
          <rPr>
            <sz val="11"/>
            <rFont val="Calibri"/>
          </rPr>
          <t xml:space="preserve">Ensure </t>
        </r>
        <r>
          <rPr>
            <sz val="11"/>
            <color rgb="FF000000"/>
            <rFont val="Calibri"/>
          </rPr>
          <t>'</t>
        </r>
        <r>
          <rPr>
            <b/>
            <sz val="11"/>
            <color rgb="FF000000"/>
            <rFont val="Calibri"/>
          </rPr>
          <t>Limits printer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48" authorId="0" shapeId="0" xr:uid="{00000000-0006-0000-0400-0000DD000000}">
      <text>
        <r>
          <rPr>
            <sz val="11"/>
            <rFont val="Calibri"/>
          </rPr>
          <t xml:space="preserve">Ensure </t>
        </r>
        <r>
          <rPr>
            <sz val="11"/>
            <color rgb="FF000000"/>
            <rFont val="Calibri"/>
          </rPr>
          <t>'</t>
        </r>
        <r>
          <rPr>
            <b/>
            <sz val="11"/>
            <color rgb="FF000000"/>
            <rFont val="Calibri"/>
          </rPr>
          <t>Prevent access to registry editing tools</t>
        </r>
        <r>
          <rPr>
            <sz val="11"/>
            <color rgb="FF000000"/>
            <rFont val="Calibri"/>
          </rPr>
          <t>'</t>
        </r>
        <r>
          <rPr>
            <sz val="11"/>
            <color rgb="FF000000"/>
            <rFont val="Calibri"/>
          </rPr>
          <t xml:space="preserve"> is set to </t>
        </r>
        <r>
          <rPr>
            <sz val="11"/>
            <color rgb="FF000000"/>
            <rFont val="Calibri"/>
          </rPr>
          <t>'</t>
        </r>
        <r>
          <rPr>
            <b/>
            <sz val="11"/>
            <color rgb="FF000000"/>
            <rFont val="Calibri"/>
          </rPr>
          <t>Enabled: Yes</t>
        </r>
        <r>
          <rPr>
            <sz val="11"/>
            <color rgb="FF000000"/>
            <rFont val="Calibri"/>
          </rPr>
          <t>'</t>
        </r>
      </text>
    </comment>
    <comment ref="AC48" authorId="0" shapeId="0" xr:uid="{00000000-0006-0000-0400-0000DE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Remote Desktop Users</t>
        </r>
        <r>
          <rPr>
            <sz val="11"/>
            <color rgb="FF000000"/>
            <rFont val="Calibri"/>
          </rPr>
          <t>'</t>
        </r>
      </text>
    </comment>
    <comment ref="AD48" authorId="0" shapeId="0" xr:uid="{00000000-0006-0000-0400-0000DF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AUTHORITY\Local Account</t>
        </r>
        <r>
          <rPr>
            <sz val="11"/>
            <color rgb="FF000000"/>
            <rFont val="Calibri"/>
          </rPr>
          <t>'</t>
        </r>
      </text>
    </comment>
    <comment ref="AE48" authorId="0" shapeId="0" xr:uid="{00000000-0006-0000-0400-0000E0000000}">
      <text>
        <r>
          <rPr>
            <sz val="11"/>
            <rFont val="Calibri"/>
          </rPr>
          <t xml:space="preserve">Ensure </t>
        </r>
        <r>
          <rPr>
            <sz val="11"/>
            <color rgb="FF000000"/>
            <rFont val="Calibri"/>
          </rPr>
          <t>'</t>
        </r>
        <r>
          <rPr>
            <b/>
            <sz val="11"/>
            <color rgb="FF000000"/>
            <rFont val="Calibri"/>
          </rPr>
          <t>SafeModeBlockNonAdmins</t>
        </r>
        <r>
          <rPr>
            <sz val="11"/>
            <color rgb="FF000000"/>
            <rFont val="Calibri"/>
          </rPr>
          <t>'</t>
        </r>
        <r>
          <rPr>
            <sz val="11"/>
            <color rgb="FF000000"/>
            <rFont val="Calibri"/>
          </rPr>
          <t xml:space="preserve"> is set to </t>
        </r>
        <r>
          <rPr>
            <sz val="11"/>
            <color rgb="FF000000"/>
            <rFont val="Calibri"/>
          </rPr>
          <t>'</t>
        </r>
        <r>
          <rPr>
            <b/>
            <sz val="11"/>
            <color rgb="FF000000"/>
            <rFont val="Calibri"/>
          </rPr>
          <t>0x00000001 (1)</t>
        </r>
        <r>
          <rPr>
            <sz val="11"/>
            <color rgb="FF000000"/>
            <rFont val="Calibri"/>
          </rPr>
          <t>'</t>
        </r>
      </text>
    </comment>
    <comment ref="AF48" authorId="0" shapeId="0" xr:uid="{00000000-0006-0000-0400-0000E1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48" authorId="0" shapeId="0" xr:uid="{00000000-0006-0000-0400-0000E2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48" authorId="0" shapeId="0" xr:uid="{00000000-0006-0000-0400-0000E3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I48" authorId="0" shapeId="0" xr:uid="{00000000-0006-0000-0400-0000E4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Remote Desktop Users</t>
        </r>
        <r>
          <rPr>
            <sz val="11"/>
            <color rgb="FF000000"/>
            <rFont val="Calibri"/>
          </rPr>
          <t>'</t>
        </r>
      </text>
    </comment>
    <comment ref="AJ48" authorId="0" shapeId="0" xr:uid="{00000000-0006-0000-0400-0000E5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K48" authorId="0" shapeId="0" xr:uid="{00000000-0006-0000-0400-0000E6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Users</t>
        </r>
        <r>
          <rPr>
            <sz val="11"/>
            <color rgb="FF000000"/>
            <rFont val="Calibri"/>
          </rPr>
          <t>'</t>
        </r>
      </text>
    </comment>
    <comment ref="AL48" authorId="0" shapeId="0" xr:uid="{00000000-0006-0000-0400-0000E7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48" authorId="0" shapeId="0" xr:uid="{00000000-0006-0000-0400-0000E8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N48" authorId="0" shapeId="0" xr:uid="{00000000-0006-0000-0400-0000E9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O48" authorId="0" shapeId="0" xr:uid="{00000000-0006-0000-0400-0000EA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P48" authorId="0" shapeId="0" xr:uid="{00000000-0006-0000-0400-0000EB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Q48" authorId="0" shapeId="0" xr:uid="{00000000-0006-0000-0400-0000EC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R48" authorId="0" shapeId="0" xr:uid="{00000000-0006-0000-0400-0000C6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S48" authorId="0" shapeId="0" xr:uid="{00000000-0006-0000-0400-0000C7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T48" authorId="0" shapeId="0" xr:uid="{00000000-0006-0000-0400-0000C8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U48" authorId="0" shapeId="0" xr:uid="{00000000-0006-0000-0400-0000C9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V48" authorId="0" shapeId="0" xr:uid="{00000000-0006-0000-0400-0000CA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W48" authorId="0" shapeId="0" xr:uid="{00000000-0006-0000-0400-0000CB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50" authorId="0" shapeId="0" xr:uid="{00000000-0006-0000-0400-0000ED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50" authorId="0" shapeId="0" xr:uid="{00000000-0006-0000-0400-0000EE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50" authorId="0" shapeId="0" xr:uid="{00000000-0006-0000-0400-0000EF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54" authorId="0" shapeId="0" xr:uid="{00000000-0006-0000-0400-0000F0000000}">
      <text>
        <r>
          <rPr>
            <sz val="11"/>
            <rFont val="Calibri"/>
          </rPr>
          <t xml:space="preserve">Ensure </t>
        </r>
        <r>
          <rPr>
            <sz val="11"/>
            <color rgb="FF000000"/>
            <rFont val="Calibri"/>
          </rPr>
          <t>'</t>
        </r>
        <r>
          <rPr>
            <b/>
            <sz val="11"/>
            <color rgb="FF000000"/>
            <rFont val="Calibri"/>
          </rPr>
          <t>Expiration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365</t>
        </r>
        <r>
          <rPr>
            <sz val="11"/>
            <color rgb="FF000000"/>
            <rFont val="Calibri"/>
          </rPr>
          <t>'</t>
        </r>
      </text>
    </comment>
    <comment ref="K54" authorId="0" shapeId="0" xr:uid="{00000000-0006-0000-0400-0000F1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54" authorId="0" shapeId="0" xr:uid="{00000000-0006-0000-0400-0000F2000000}">
      <text>
        <r>
          <rPr>
            <sz val="11"/>
            <rFont val="Calibri"/>
          </rPr>
          <t xml:space="preserve">Ensure </t>
        </r>
        <r>
          <rPr>
            <sz val="11"/>
            <color rgb="FF000000"/>
            <rFont val="Calibri"/>
          </rPr>
          <t>'</t>
        </r>
        <r>
          <rPr>
            <b/>
            <sz val="11"/>
            <color rgb="FF000000"/>
            <rFont val="Calibri"/>
          </rPr>
          <t>Use a hardware security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54" authorId="0" shapeId="0" xr:uid="{00000000-0006-0000-0400-0000F3000000}">
      <text>
        <r>
          <rPr>
            <sz val="11"/>
            <rFont val="Calibri"/>
          </rPr>
          <t xml:space="preserve">Ensure </t>
        </r>
        <r>
          <rPr>
            <sz val="11"/>
            <color rgb="FF000000"/>
            <rFont val="Calibri"/>
          </rPr>
          <t>'</t>
        </r>
        <r>
          <rPr>
            <b/>
            <sz val="11"/>
            <color rgb="FF000000"/>
            <rFont val="Calibri"/>
          </rPr>
          <t>Use biometrics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54" authorId="0" shapeId="0" xr:uid="{00000000-0006-0000-0400-0000F4000000}">
      <text>
        <r>
          <rPr>
            <sz val="11"/>
            <rFont val="Calibri"/>
          </rPr>
          <t xml:space="preserve">Ensure </t>
        </r>
        <r>
          <rPr>
            <sz val="11"/>
            <color rgb="FF000000"/>
            <rFont val="Calibri"/>
          </rPr>
          <t>'</t>
        </r>
        <r>
          <rPr>
            <b/>
            <sz val="11"/>
            <color rgb="FF000000"/>
            <rFont val="Calibri"/>
          </rPr>
          <t>Use Windows Hello for Business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54" authorId="0" shapeId="0" xr:uid="{00000000-0006-0000-0400-0000F5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6" authorId="0" shapeId="0" xr:uid="{00000000-0006-0000-0400-0000F6000000}">
      <text>
        <r>
          <rPr>
            <sz val="11"/>
            <rFont val="Calibri"/>
          </rPr>
          <t xml:space="preserve">Ensure </t>
        </r>
        <r>
          <rPr>
            <sz val="11"/>
            <color rgb="FF000000"/>
            <rFont val="Calibri"/>
          </rPr>
          <t>'</t>
        </r>
        <r>
          <rPr>
            <b/>
            <sz val="11"/>
            <color rgb="FF000000"/>
            <rFont val="Calibri"/>
          </rPr>
          <t>Expiration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365</t>
        </r>
        <r>
          <rPr>
            <sz val="11"/>
            <color rgb="FF000000"/>
            <rFont val="Calibri"/>
          </rPr>
          <t>'</t>
        </r>
      </text>
    </comment>
    <comment ref="K56" authorId="0" shapeId="0" xr:uid="{00000000-0006-0000-0400-0000F7000000}">
      <text>
        <r>
          <rPr>
            <sz val="11"/>
            <rFont val="Calibri"/>
          </rPr>
          <t xml:space="preserve">Ensure </t>
        </r>
        <r>
          <rPr>
            <sz val="11"/>
            <color rgb="FF000000"/>
            <rFont val="Calibri"/>
          </rPr>
          <t>'</t>
        </r>
        <r>
          <rPr>
            <b/>
            <sz val="11"/>
            <color rgb="FF000000"/>
            <rFont val="Calibri"/>
          </rPr>
          <t>Use a hardware security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56" authorId="0" shapeId="0" xr:uid="{00000000-0006-0000-0400-0000F8000000}">
      <text>
        <r>
          <rPr>
            <sz val="11"/>
            <rFont val="Calibri"/>
          </rPr>
          <t xml:space="preserve">Ensure </t>
        </r>
        <r>
          <rPr>
            <sz val="11"/>
            <color rgb="FF000000"/>
            <rFont val="Calibri"/>
          </rPr>
          <t>'</t>
        </r>
        <r>
          <rPr>
            <b/>
            <sz val="11"/>
            <color rgb="FF000000"/>
            <rFont val="Calibri"/>
          </rPr>
          <t>Use biometrics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56" authorId="0" shapeId="0" xr:uid="{00000000-0006-0000-0400-0000F9000000}">
      <text>
        <r>
          <rPr>
            <sz val="11"/>
            <rFont val="Calibri"/>
          </rPr>
          <t xml:space="preserve">Ensure </t>
        </r>
        <r>
          <rPr>
            <sz val="11"/>
            <color rgb="FF000000"/>
            <rFont val="Calibri"/>
          </rPr>
          <t>'</t>
        </r>
        <r>
          <rPr>
            <b/>
            <sz val="11"/>
            <color rgb="FF000000"/>
            <rFont val="Calibri"/>
          </rPr>
          <t>Use Windows Hello for Business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59" authorId="0" shapeId="0" xr:uid="{00000000-0006-0000-0400-0000FA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K59" authorId="0" shapeId="0" xr:uid="{00000000-0006-0000-0400-0000FB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L59" authorId="0" shapeId="0" xr:uid="{00000000-0006-0000-0400-0000FC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Remote Desktop Users</t>
        </r>
        <r>
          <rPr>
            <sz val="11"/>
            <color rgb="FF000000"/>
            <rFont val="Calibri"/>
          </rPr>
          <t>'</t>
        </r>
      </text>
    </comment>
    <comment ref="M59" authorId="0" shapeId="0" xr:uid="{00000000-0006-0000-0400-0000FD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AUTHORITY\Local Account</t>
        </r>
        <r>
          <rPr>
            <sz val="11"/>
            <color rgb="FF000000"/>
            <rFont val="Calibri"/>
          </rPr>
          <t>'</t>
        </r>
      </text>
    </comment>
    <comment ref="N59" authorId="0" shapeId="0" xr:uid="{00000000-0006-0000-0400-0000FE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59" authorId="0" shapeId="0" xr:uid="{00000000-0006-0000-0400-0000FF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P59" authorId="0" shapeId="0" xr:uid="{00000000-0006-0000-0400-00000001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Q59" authorId="0" shapeId="0" xr:uid="{00000000-0006-0000-0400-00000101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Remote Desktop Users</t>
        </r>
        <r>
          <rPr>
            <sz val="11"/>
            <color rgb="FF000000"/>
            <rFont val="Calibri"/>
          </rPr>
          <t>'</t>
        </r>
      </text>
    </comment>
    <comment ref="R59" authorId="0" shapeId="0" xr:uid="{00000000-0006-0000-0400-00000201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S59" authorId="0" shapeId="0" xr:uid="{00000000-0006-0000-0400-00000301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Users</t>
        </r>
        <r>
          <rPr>
            <sz val="11"/>
            <color rgb="FF000000"/>
            <rFont val="Calibri"/>
          </rPr>
          <t>'</t>
        </r>
      </text>
    </comment>
    <comment ref="T59" authorId="0" shapeId="0" xr:uid="{00000000-0006-0000-0400-00000401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U59" authorId="0" shapeId="0" xr:uid="{00000000-0006-0000-0400-00000501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V59" authorId="0" shapeId="0" xr:uid="{00000000-0006-0000-0400-00000601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W59" authorId="0" shapeId="0" xr:uid="{00000000-0006-0000-0400-00000701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X59" authorId="0" shapeId="0" xr:uid="{00000000-0006-0000-0400-00000801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Y59" authorId="0" shapeId="0" xr:uid="{00000000-0006-0000-0400-00000901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AUTHORITY\Local Account</t>
        </r>
        <r>
          <rPr>
            <sz val="11"/>
            <color rgb="FF000000"/>
            <rFont val="Calibri"/>
          </rPr>
          <t>'</t>
        </r>
      </text>
    </comment>
    <comment ref="Z59" authorId="0" shapeId="0" xr:uid="{00000000-0006-0000-0400-00000A01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A59" authorId="0" shapeId="0" xr:uid="{00000000-0006-0000-0400-00000B01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59" authorId="0" shapeId="0" xr:uid="{00000000-0006-0000-0400-00000C01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59" authorId="0" shapeId="0" xr:uid="{00000000-0006-0000-0400-00000D01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D59" authorId="0" shapeId="0" xr:uid="{00000000-0006-0000-0400-00000E01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59" authorId="0" shapeId="0" xr:uid="{00000000-0006-0000-0400-00000F01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F59" authorId="0" shapeId="0" xr:uid="{00000000-0006-0000-0400-00001001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59" authorId="0" shapeId="0" xr:uid="{00000000-0006-0000-0400-00001101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H59" authorId="0" shapeId="0" xr:uid="{00000000-0006-0000-0400-00001201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59" authorId="0" shapeId="0" xr:uid="{00000000-0006-0000-0400-00001301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59" authorId="0" shapeId="0" xr:uid="{00000000-0006-0000-0400-00001401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59" authorId="0" shapeId="0" xr:uid="{00000000-0006-0000-0400-00001501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63" authorId="0" shapeId="0" xr:uid="{00000000-0006-0000-0400-00001601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 4 - Auto download and schedule the install</t>
        </r>
        <r>
          <rPr>
            <sz val="11"/>
            <color rgb="FF000000"/>
            <rFont val="Calibri"/>
          </rPr>
          <t>'</t>
        </r>
      </text>
    </comment>
    <comment ref="K63" authorId="0" shapeId="0" xr:uid="{00000000-0006-0000-0400-00001701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L63" authorId="0" shapeId="0" xr:uid="{00000000-0006-0000-0400-000018010000}">
      <text>
        <r>
          <rPr>
            <sz val="11"/>
            <rFont val="Calibri"/>
          </rPr>
          <t xml:space="preserve">Ensure </t>
        </r>
        <r>
          <rPr>
            <sz val="11"/>
            <color rgb="FF000000"/>
            <rFont val="Calibri"/>
          </rPr>
          <t>'</t>
        </r>
        <r>
          <rPr>
            <b/>
            <sz val="11"/>
            <color rgb="FF000000"/>
            <rFont val="Calibri"/>
          </rPr>
          <t>Remove access to “Pause updates”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63" authorId="0" shapeId="0" xr:uid="{00000000-0006-0000-0400-000019010000}">
      <text>
        <r>
          <rPr>
            <sz val="11"/>
            <rFont val="Calibri"/>
          </rPr>
          <t xml:space="preserve">Ensure </t>
        </r>
        <r>
          <rPr>
            <sz val="11"/>
            <color rgb="FF000000"/>
            <rFont val="Calibri"/>
          </rPr>
          <t>'</t>
        </r>
        <r>
          <rPr>
            <b/>
            <sz val="11"/>
            <color rgb="FF000000"/>
            <rFont val="Calibri"/>
          </rPr>
          <t>Remove access to use all Windows Update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63" authorId="0" shapeId="0" xr:uid="{00000000-0006-0000-0400-00001A010000}">
      <text>
        <r>
          <rPr>
            <sz val="11"/>
            <rFont val="Calibri"/>
          </rPr>
          <t xml:space="preserve">Ensure </t>
        </r>
        <r>
          <rPr>
            <sz val="11"/>
            <color rgb="FF000000"/>
            <rFont val="Calibri"/>
          </rPr>
          <t>'</t>
        </r>
        <r>
          <rPr>
            <b/>
            <sz val="11"/>
            <color rgb="FF000000"/>
            <rFont val="Calibri"/>
          </rPr>
          <t>Specify intranet Microsoft update service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9" authorId="0" shapeId="0" xr:uid="{00000000-0006-0000-0400-00001B01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0" authorId="0" shapeId="0" xr:uid="{00000000-0006-0000-0400-00001C01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K70" authorId="0" shapeId="0" xr:uid="{00000000-0006-0000-0400-00001D01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70" authorId="0" shapeId="0" xr:uid="{00000000-0006-0000-0400-00001E01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70" authorId="0" shapeId="0" xr:uid="{00000000-0006-0000-0400-00001F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70" authorId="0" shapeId="0" xr:uid="{00000000-0006-0000-0400-000020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70" authorId="0" shapeId="0" xr:uid="{00000000-0006-0000-0400-000021010000}">
      <text>
        <r>
          <rPr>
            <sz val="11"/>
            <rFont val="Calibri"/>
          </rPr>
          <t xml:space="preserve">Ensure </t>
        </r>
        <r>
          <rPr>
            <sz val="11"/>
            <color rgb="FF000000"/>
            <rFont val="Calibri"/>
          </rPr>
          <t>'</t>
        </r>
        <r>
          <rPr>
            <b/>
            <sz val="11"/>
            <color rgb="FF000000"/>
            <rFont val="Calibri"/>
          </rPr>
          <t>Audit Process Termination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70" authorId="0" shapeId="0" xr:uid="{00000000-0006-0000-0400-000022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Q70" authorId="0" shapeId="0" xr:uid="{00000000-0006-0000-0400-000023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70" authorId="0" shapeId="0" xr:uid="{00000000-0006-0000-0400-000024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S70" authorId="0" shapeId="0" xr:uid="{00000000-0006-0000-0400-00002501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70" authorId="0" shapeId="0" xr:uid="{00000000-0006-0000-0400-000026010000}">
      <text>
        <r>
          <rPr>
            <sz val="11"/>
            <rFont val="Calibri"/>
          </rPr>
          <t xml:space="preserve">Ensure </t>
        </r>
        <r>
          <rPr>
            <sz val="11"/>
            <color rgb="FF000000"/>
            <rFont val="Calibri"/>
          </rPr>
          <t>'</t>
        </r>
        <r>
          <rPr>
            <b/>
            <sz val="11"/>
            <color rgb="FF000000"/>
            <rFont val="Calibri"/>
          </rPr>
          <t>Audit File System</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70" authorId="0" shapeId="0" xr:uid="{00000000-0006-0000-0400-000027010000}">
      <text>
        <r>
          <rPr>
            <sz val="11"/>
            <rFont val="Calibri"/>
          </rPr>
          <t xml:space="preserve">Ensure </t>
        </r>
        <r>
          <rPr>
            <sz val="11"/>
            <color rgb="FF000000"/>
            <rFont val="Calibri"/>
          </rPr>
          <t>'</t>
        </r>
        <r>
          <rPr>
            <b/>
            <sz val="11"/>
            <color rgb="FF000000"/>
            <rFont val="Calibri"/>
          </rPr>
          <t>Audit Kernel Object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70" authorId="0" shapeId="0" xr:uid="{00000000-0006-0000-0400-00002801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70" authorId="0" shapeId="0" xr:uid="{00000000-0006-0000-0400-000029010000}">
      <text>
        <r>
          <rPr>
            <sz val="11"/>
            <rFont val="Calibri"/>
          </rPr>
          <t xml:space="preserve">Ensure </t>
        </r>
        <r>
          <rPr>
            <sz val="11"/>
            <color rgb="FF000000"/>
            <rFont val="Calibri"/>
          </rPr>
          <t>'</t>
        </r>
        <r>
          <rPr>
            <b/>
            <sz val="11"/>
            <color rgb="FF000000"/>
            <rFont val="Calibri"/>
          </rPr>
          <t>Audit Registry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70" authorId="0" shapeId="0" xr:uid="{00000000-0006-0000-0400-00002A01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70" authorId="0" shapeId="0" xr:uid="{00000000-0006-0000-0400-00002B01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70" authorId="0" shapeId="0" xr:uid="{00000000-0006-0000-0400-00002C01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71" authorId="0" shapeId="0" xr:uid="{00000000-0006-0000-0400-00002D010000}">
      <text>
        <r>
          <rPr>
            <sz val="11"/>
            <rFont val="Calibri"/>
          </rPr>
          <t xml:space="preserve">Ensure </t>
        </r>
        <r>
          <rPr>
            <sz val="11"/>
            <color rgb="FF000000"/>
            <rFont val="Calibri"/>
          </rPr>
          <t>'</t>
        </r>
        <r>
          <rPr>
            <b/>
            <sz val="11"/>
            <color rgb="FF000000"/>
            <rFont val="Calibri"/>
          </rPr>
          <t>Specify the maximum log file size (KB)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 65536</t>
        </r>
        <r>
          <rPr>
            <sz val="11"/>
            <color rgb="FF000000"/>
            <rFont val="Calibri"/>
          </rPr>
          <t>'</t>
        </r>
      </text>
    </comment>
    <comment ref="K71" authorId="0" shapeId="0" xr:uid="{00000000-0006-0000-0400-00002E010000}">
      <text>
        <r>
          <rPr>
            <sz val="11"/>
            <rFont val="Calibri"/>
          </rPr>
          <t xml:space="preserve">Ensure </t>
        </r>
        <r>
          <rPr>
            <sz val="11"/>
            <color rgb="FF000000"/>
            <rFont val="Calibri"/>
          </rPr>
          <t>'</t>
        </r>
        <r>
          <rPr>
            <b/>
            <sz val="11"/>
            <color rgb="FF000000"/>
            <rFont val="Calibri"/>
          </rPr>
          <t>Specify the maximum log file size (KB)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2097152</t>
        </r>
        <r>
          <rPr>
            <sz val="11"/>
            <color rgb="FF000000"/>
            <rFont val="Calibri"/>
          </rPr>
          <t>'</t>
        </r>
      </text>
    </comment>
    <comment ref="L71" authorId="0" shapeId="0" xr:uid="{00000000-0006-0000-0400-00002F010000}">
      <text>
        <r>
          <rPr>
            <sz val="11"/>
            <rFont val="Calibri"/>
          </rPr>
          <t xml:space="preserve">Ensure </t>
        </r>
        <r>
          <rPr>
            <sz val="11"/>
            <color rgb="FF000000"/>
            <rFont val="Calibri"/>
          </rPr>
          <t>'</t>
        </r>
        <r>
          <rPr>
            <b/>
            <sz val="11"/>
            <color rgb="FF000000"/>
            <rFont val="Calibri"/>
          </rPr>
          <t>Specify the maximum log file size (KB) (System)</t>
        </r>
        <r>
          <rPr>
            <sz val="11"/>
            <color rgb="FF000000"/>
            <rFont val="Calibri"/>
          </rPr>
          <t>'</t>
        </r>
        <r>
          <rPr>
            <sz val="11"/>
            <color rgb="FF000000"/>
            <rFont val="Calibri"/>
          </rPr>
          <t xml:space="preserve"> is set to </t>
        </r>
        <r>
          <rPr>
            <sz val="11"/>
            <color rgb="FF000000"/>
            <rFont val="Calibri"/>
          </rPr>
          <t>'</t>
        </r>
        <r>
          <rPr>
            <b/>
            <sz val="11"/>
            <color rgb="FF000000"/>
            <rFont val="Calibri"/>
          </rPr>
          <t>Enabled: 65536</t>
        </r>
        <r>
          <rPr>
            <sz val="11"/>
            <color rgb="FF000000"/>
            <rFont val="Calibri"/>
          </rPr>
          <t>'</t>
        </r>
      </text>
    </comment>
    <comment ref="J72" authorId="0" shapeId="0" xr:uid="{00000000-0006-0000-0400-000030010000}">
      <text>
        <r>
          <rPr>
            <sz val="11"/>
            <rFont val="Calibri"/>
          </rPr>
          <t xml:space="preserve">Ensure </t>
        </r>
        <r>
          <rPr>
            <sz val="11"/>
            <color rgb="FF000000"/>
            <rFont val="Calibri"/>
          </rPr>
          <t>'</t>
        </r>
        <r>
          <rPr>
            <b/>
            <sz val="11"/>
            <color rgb="FF000000"/>
            <rFont val="Calibri"/>
          </rPr>
          <t>Configure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2" authorId="0" shapeId="0" xr:uid="{00000000-0006-0000-0400-00003101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J73" authorId="0" shapeId="0" xr:uid="{00000000-0006-0000-0400-00003201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73" authorId="0" shapeId="0" xr:uid="{00000000-0006-0000-0400-00003301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73" authorId="0" shapeId="0" xr:uid="{00000000-0006-0000-0400-00003401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M73" authorId="0" shapeId="0" xr:uid="{00000000-0006-0000-0400-00003501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N73" authorId="0" shapeId="0" xr:uid="{00000000-0006-0000-0400-00003601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73" authorId="0" shapeId="0" xr:uid="{00000000-0006-0000-0400-00003701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73" authorId="0" shapeId="0" xr:uid="{00000000-0006-0000-0400-00003801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73" authorId="0" shapeId="0" xr:uid="{00000000-0006-0000-0400-00003901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73" authorId="0" shapeId="0" xr:uid="{00000000-0006-0000-0400-00003A01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S73" authorId="0" shapeId="0" xr:uid="{00000000-0006-0000-0400-00003B01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73" authorId="0" shapeId="0" xr:uid="{00000000-0006-0000-0400-00003C01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73" authorId="0" shapeId="0" xr:uid="{00000000-0006-0000-0400-00003D01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73" authorId="0" shapeId="0" xr:uid="{00000000-0006-0000-0400-00003E01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73" authorId="0" shapeId="0" xr:uid="{00000000-0006-0000-0400-00003F01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73" authorId="0" shapeId="0" xr:uid="{00000000-0006-0000-0400-00004001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6" authorId="0" shapeId="0" xr:uid="{00000000-0006-0000-0400-00004101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6" authorId="0" shapeId="0" xr:uid="{00000000-0006-0000-0400-000042010000}">
      <text>
        <r>
          <rPr>
            <sz val="11"/>
            <rFont val="Calibri"/>
          </rPr>
          <t xml:space="preserve">Ensure </t>
        </r>
        <r>
          <rPr>
            <sz val="11"/>
            <color rgb="FF000000"/>
            <rFont val="Calibri"/>
          </rPr>
          <t>'</t>
        </r>
        <r>
          <rPr>
            <b/>
            <sz val="11"/>
            <color rgb="FF000000"/>
            <rFont val="Calibri"/>
          </rPr>
          <t>Turn on Module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76" authorId="0" shapeId="0" xr:uid="{00000000-0006-0000-0400-00004301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76" authorId="0" shapeId="0" xr:uid="{00000000-0006-0000-0400-00004401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4" authorId="0" shapeId="0" xr:uid="{00000000-0006-0000-0400-00004501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84" authorId="0" shapeId="0" xr:uid="{00000000-0006-0000-0400-000046010000}">
      <text>
        <r>
          <rPr>
            <sz val="11"/>
            <rFont val="Calibri"/>
          </rPr>
          <t xml:space="preserve">Ensure </t>
        </r>
        <r>
          <rPr>
            <sz val="11"/>
            <color rgb="FF000000"/>
            <rFont val="Calibri"/>
          </rPr>
          <t>'</t>
        </r>
        <r>
          <rPr>
            <b/>
            <sz val="11"/>
            <color rgb="FF000000"/>
            <rFont val="Calibri"/>
          </rPr>
          <t>Hide mechanisms to remove zone information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4" authorId="0" shapeId="0" xr:uid="{00000000-0006-0000-0400-000047010000}">
      <text>
        <r>
          <rPr>
            <sz val="11"/>
            <rFont val="Calibri"/>
          </rPr>
          <t xml:space="preserve">Ensure </t>
        </r>
        <r>
          <rPr>
            <sz val="11"/>
            <color rgb="FF000000"/>
            <rFont val="Calibri"/>
          </rPr>
          <t>'</t>
        </r>
        <r>
          <rPr>
            <b/>
            <sz val="11"/>
            <color rgb="FF000000"/>
            <rFont val="Calibri"/>
          </rPr>
          <t>Configure Windows Defender SmartScreen (File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M84" authorId="0" shapeId="0" xr:uid="{00000000-0006-0000-0400-000048010000}">
      <text>
        <r>
          <rPr>
            <sz val="11"/>
            <rFont val="Calibri"/>
          </rPr>
          <t xml:space="preserve">Ensure </t>
        </r>
        <r>
          <rPr>
            <sz val="11"/>
            <color rgb="FF000000"/>
            <rFont val="Calibri"/>
          </rPr>
          <t>'</t>
        </r>
        <r>
          <rPr>
            <b/>
            <sz val="11"/>
            <color rgb="FF000000"/>
            <rFont val="Calibri"/>
          </rPr>
          <t>Configure Windows Defender SmartScreen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N84" authorId="0" shapeId="0" xr:uid="{00000000-0006-0000-0400-000049010000}">
      <text>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84" authorId="0" shapeId="0" xr:uid="{00000000-0006-0000-0400-00004A01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5" authorId="0" shapeId="0" xr:uid="{00000000-0006-0000-0400-00004B01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0" authorId="0" shapeId="0" xr:uid="{00000000-0006-0000-0400-00004C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K90" authorId="0" shapeId="0" xr:uid="{00000000-0006-0000-0400-00004D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L90" authorId="0" shapeId="0" xr:uid="{00000000-0006-0000-0400-00004E010000}">
      <text>
        <r>
          <rPr>
            <sz val="11"/>
            <rFont val="Calibri"/>
          </rPr>
          <t xml:space="preserve">Ensure </t>
        </r>
        <r>
          <rPr>
            <sz val="11"/>
            <color rgb="FF000000"/>
            <rFont val="Calibri"/>
          </rPr>
          <t>'</t>
        </r>
        <r>
          <rPr>
            <b/>
            <sz val="11"/>
            <color rgb="FF000000"/>
            <rFont val="Calibri"/>
          </rPr>
          <t>Configure local administrator merge behaviour for lists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90" authorId="0" shapeId="0" xr:uid="{00000000-0006-0000-0400-00004F010000}">
      <text>
        <r>
          <rPr>
            <sz val="11"/>
            <rFont val="Calibri"/>
          </rPr>
          <t xml:space="preserve">Ensure </t>
        </r>
        <r>
          <rPr>
            <sz val="11"/>
            <color rgb="FF000000"/>
            <rFont val="Calibri"/>
          </rPr>
          <t>'</t>
        </r>
        <r>
          <rPr>
            <b/>
            <sz val="11"/>
            <color rgb="FF000000"/>
            <rFont val="Calibri"/>
          </rPr>
          <t>Control whether or not exclusions are visible to Local Admins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0" authorId="0" shapeId="0" xr:uid="{00000000-0006-0000-0400-000050010000}">
      <text>
        <r>
          <rPr>
            <sz val="11"/>
            <rFont val="Calibri"/>
          </rPr>
          <t xml:space="preserve">Ensure </t>
        </r>
        <r>
          <rPr>
            <sz val="11"/>
            <color rgb="FF000000"/>
            <rFont val="Calibri"/>
          </rPr>
          <t>'</t>
        </r>
        <r>
          <rPr>
            <b/>
            <sz val="11"/>
            <color rgb="FF000000"/>
            <rFont val="Calibri"/>
          </rPr>
          <t>Turn off Microsoft Defender Antivirus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0" authorId="0" shapeId="0" xr:uid="{00000000-0006-0000-0400-00005101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90" authorId="0" shapeId="0" xr:uid="{00000000-0006-0000-0400-00005201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90" authorId="0" shapeId="0" xr:uid="{00000000-0006-0000-0400-000053010000}">
      <text>
        <r>
          <rPr>
            <sz val="11"/>
            <rFont val="Calibri"/>
          </rPr>
          <t xml:space="preserve">Ensure </t>
        </r>
        <r>
          <rPr>
            <sz val="11"/>
            <color rgb="FF000000"/>
            <rFont val="Calibri"/>
          </rPr>
          <t>'</t>
        </r>
        <r>
          <rPr>
            <b/>
            <sz val="11"/>
            <color rgb="FF000000"/>
            <rFont val="Calibri"/>
          </rPr>
          <t>Configure the ‘Block at First Sight’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0" authorId="0" shapeId="0" xr:uid="{00000000-0006-0000-0400-00005401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text>
    </comment>
    <comment ref="S90" authorId="0" shapeId="0" xr:uid="{00000000-0006-0000-0400-00005501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all samples</t>
        </r>
        <r>
          <rPr>
            <sz val="11"/>
            <color rgb="FF000000"/>
            <rFont val="Calibri"/>
          </rPr>
          <t>'</t>
        </r>
      </text>
    </comment>
    <comment ref="T90" authorId="0" shapeId="0" xr:uid="{00000000-0006-0000-0400-000056010000}">
      <text>
        <r>
          <rPr>
            <sz val="11"/>
            <rFont val="Calibri"/>
          </rPr>
          <t xml:space="preserve">Ensure </t>
        </r>
        <r>
          <rPr>
            <sz val="11"/>
            <color rgb="FF000000"/>
            <rFont val="Calibri"/>
          </rPr>
          <t>'</t>
        </r>
        <r>
          <rPr>
            <b/>
            <sz val="11"/>
            <color rgb="FF000000"/>
            <rFont val="Calibri"/>
          </rPr>
          <t>Configure extended cloud check</t>
        </r>
        <r>
          <rPr>
            <sz val="11"/>
            <color rgb="FF000000"/>
            <rFont val="Calibri"/>
          </rPr>
          <t>'</t>
        </r>
        <r>
          <rPr>
            <sz val="11"/>
            <color rgb="FF000000"/>
            <rFont val="Calibri"/>
          </rPr>
          <t xml:space="preserve"> is set to </t>
        </r>
        <r>
          <rPr>
            <sz val="11"/>
            <color rgb="FF000000"/>
            <rFont val="Calibri"/>
          </rPr>
          <t>'</t>
        </r>
        <r>
          <rPr>
            <b/>
            <sz val="11"/>
            <color rgb="FF000000"/>
            <rFont val="Calibri"/>
          </rPr>
          <t>Enabled: 50</t>
        </r>
        <r>
          <rPr>
            <sz val="11"/>
            <color rgb="FF000000"/>
            <rFont val="Calibri"/>
          </rPr>
          <t>'</t>
        </r>
      </text>
    </comment>
    <comment ref="U90" authorId="0" shapeId="0" xr:uid="{00000000-0006-0000-0400-000057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0" authorId="0" shapeId="0" xr:uid="{00000000-0006-0000-0400-00005801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W90" authorId="0" shapeId="0" xr:uid="{00000000-0006-0000-0400-000059010000}">
      <text>
        <r>
          <rPr>
            <sz val="11"/>
            <rFont val="Calibri"/>
          </rPr>
          <t xml:space="preserve">Ensure </t>
        </r>
        <r>
          <rPr>
            <sz val="11"/>
            <color rgb="FF000000"/>
            <rFont val="Calibri"/>
          </rPr>
          <t>'</t>
        </r>
        <r>
          <rPr>
            <b/>
            <sz val="11"/>
            <color rgb="FF000000"/>
            <rFont val="Calibri"/>
          </rPr>
          <t>Configure removal of items from Quarantine folder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90" authorId="0" shapeId="0" xr:uid="{00000000-0006-0000-0400-00005A01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0" authorId="0" shapeId="0" xr:uid="{00000000-0006-0000-0400-00005B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0" authorId="0" shapeId="0" xr:uid="{00000000-0006-0000-0400-00005C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90" authorId="0" shapeId="0" xr:uid="{00000000-0006-0000-0400-00005D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0" authorId="0" shapeId="0" xr:uid="{00000000-0006-0000-0400-00005E01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90" authorId="0" shapeId="0" xr:uid="{00000000-0006-0000-0400-00005F010000}">
      <text>
        <r>
          <rPr>
            <sz val="11"/>
            <rFont val="Calibri"/>
          </rPr>
          <t xml:space="preserve">Ensure </t>
        </r>
        <r>
          <rPr>
            <sz val="11"/>
            <color rgb="FF000000"/>
            <rFont val="Calibri"/>
          </rPr>
          <t>'</t>
        </r>
        <r>
          <rPr>
            <b/>
            <sz val="11"/>
            <color rgb="FF000000"/>
            <rFont val="Calibri"/>
          </rPr>
          <t>Allow users to pause scan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D90" authorId="0" shapeId="0" xr:uid="{00000000-0006-0000-0400-000060010000}">
      <text>
        <r>
          <rPr>
            <sz val="11"/>
            <rFont val="Calibri"/>
          </rPr>
          <t xml:space="preserve">Ensure </t>
        </r>
        <r>
          <rPr>
            <sz val="11"/>
            <color rgb="FF000000"/>
            <rFont val="Calibri"/>
          </rPr>
          <t>'</t>
        </r>
        <r>
          <rPr>
            <b/>
            <sz val="11"/>
            <color rgb="FF000000"/>
            <rFont val="Calibri"/>
          </rPr>
          <t>Check for the latest virus and spyware security intelligence before running a scheduled scan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90" authorId="0" shapeId="0" xr:uid="{00000000-0006-0000-0400-000061010000}">
      <text>
        <r>
          <rPr>
            <sz val="11"/>
            <rFont val="Calibri"/>
          </rPr>
          <t xml:space="preserve">Ensure </t>
        </r>
        <r>
          <rPr>
            <sz val="11"/>
            <color rgb="FF000000"/>
            <rFont val="Calibri"/>
          </rPr>
          <t>'</t>
        </r>
        <r>
          <rPr>
            <b/>
            <sz val="11"/>
            <color rgb="FF000000"/>
            <rFont val="Calibri"/>
          </rPr>
          <t>Scan archive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90" authorId="0" shapeId="0" xr:uid="{00000000-0006-0000-0400-000062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90" authorId="0" shapeId="0" xr:uid="{00000000-0006-0000-0400-000063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90" authorId="0" shapeId="0" xr:uid="{00000000-0006-0000-0400-000064010000}">
      <text>
        <r>
          <rPr>
            <sz val="11"/>
            <rFont val="Calibri"/>
          </rPr>
          <t xml:space="preserve">Ensure </t>
        </r>
        <r>
          <rPr>
            <sz val="11"/>
            <color rgb="FF000000"/>
            <rFont val="Calibri"/>
          </rPr>
          <t>'</t>
        </r>
        <r>
          <rPr>
            <b/>
            <sz val="11"/>
            <color rgb="FF000000"/>
            <rFont val="Calibri"/>
          </rPr>
          <t>Turn on heuristics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1" authorId="0" shapeId="0" xr:uid="{00000000-0006-0000-0400-000065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J92" authorId="0" shapeId="0" xr:uid="{00000000-0006-0000-0400-00006601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2" authorId="0" shapeId="0" xr:uid="{00000000-0006-0000-0400-00006701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L92" authorId="0" shapeId="0" xr:uid="{00000000-0006-0000-0400-00006801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M92" authorId="0" shapeId="0" xr:uid="{00000000-0006-0000-0400-000069010000}">
      <text>
        <r>
          <rPr>
            <sz val="11"/>
            <rFont val="Calibri"/>
          </rPr>
          <t xml:space="preserve">Ensure </t>
        </r>
        <r>
          <rPr>
            <sz val="11"/>
            <color rgb="FF000000"/>
            <rFont val="Calibri"/>
          </rPr>
          <t>'</t>
        </r>
        <r>
          <rPr>
            <b/>
            <sz val="11"/>
            <color rgb="FF000000"/>
            <rFont val="Calibri"/>
          </rPr>
          <t>CD and DVD: Deny execute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92" authorId="0" shapeId="0" xr:uid="{00000000-0006-0000-0400-00006A010000}">
      <text>
        <r>
          <rPr>
            <sz val="11"/>
            <rFont val="Calibri"/>
          </rPr>
          <t xml:space="preserve">Ensure </t>
        </r>
        <r>
          <rPr>
            <sz val="11"/>
            <color rgb="FF000000"/>
            <rFont val="Calibri"/>
          </rPr>
          <t>'</t>
        </r>
        <r>
          <rPr>
            <b/>
            <sz val="11"/>
            <color rgb="FF000000"/>
            <rFont val="Calibri"/>
          </rPr>
          <t>Removable Disks: Deny execute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92" authorId="0" shapeId="0" xr:uid="{00000000-0006-0000-0400-00006B010000}">
      <text>
        <r>
          <rPr>
            <sz val="11"/>
            <rFont val="Calibri"/>
          </rPr>
          <t xml:space="preserve">Ensure </t>
        </r>
        <r>
          <rPr>
            <sz val="11"/>
            <color rgb="FF000000"/>
            <rFont val="Calibri"/>
          </rPr>
          <t>'</t>
        </r>
        <r>
          <rPr>
            <b/>
            <sz val="11"/>
            <color rgb="FF000000"/>
            <rFont val="Calibri"/>
          </rPr>
          <t>Tape Drives: Deny execute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2" authorId="0" shapeId="0" xr:uid="{00000000-0006-0000-0400-00006C010000}">
      <text>
        <r>
          <rPr>
            <sz val="11"/>
            <rFont val="Calibri"/>
          </rPr>
          <t xml:space="preserve">Ensure </t>
        </r>
        <r>
          <rPr>
            <sz val="11"/>
            <color rgb="FF000000"/>
            <rFont val="Calibri"/>
          </rPr>
          <t>'</t>
        </r>
        <r>
          <rPr>
            <b/>
            <sz val="11"/>
            <color rgb="FF000000"/>
            <rFont val="Calibri"/>
          </rPr>
          <t>Do not process the legacy run list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2" authorId="0" shapeId="0" xr:uid="{00000000-0006-0000-0400-00006D010000}">
      <text>
        <r>
          <rPr>
            <sz val="11"/>
            <rFont val="Calibri"/>
          </rPr>
          <t xml:space="preserve">Ensure </t>
        </r>
        <r>
          <rPr>
            <sz val="11"/>
            <color rgb="FF000000"/>
            <rFont val="Calibri"/>
          </rPr>
          <t>'</t>
        </r>
        <r>
          <rPr>
            <b/>
            <sz val="11"/>
            <color rgb="FF000000"/>
            <rFont val="Calibri"/>
          </rPr>
          <t>Do not process the run once list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2" authorId="0" shapeId="0" xr:uid="{00000000-0006-0000-0400-00006E010000}">
      <text>
        <r>
          <rPr>
            <sz val="11"/>
            <rFont val="Calibri"/>
          </rPr>
          <t xml:space="preserve">Ensure </t>
        </r>
        <r>
          <rPr>
            <sz val="11"/>
            <color rgb="FF000000"/>
            <rFont val="Calibri"/>
          </rPr>
          <t>'</t>
        </r>
        <r>
          <rPr>
            <b/>
            <sz val="11"/>
            <color rgb="FF000000"/>
            <rFont val="Calibri"/>
          </rPr>
          <t>Run these programs at user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3" authorId="0" shapeId="0" xr:uid="{00000000-0006-0000-0400-00006F01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400-00007001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4" authorId="0" shapeId="0" xr:uid="{00000000-0006-0000-0400-00007101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94" authorId="0" shapeId="0" xr:uid="{00000000-0006-0000-0400-00007201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94" authorId="0" shapeId="0" xr:uid="{00000000-0006-0000-0400-00007301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94" authorId="0" shapeId="0" xr:uid="{00000000-0006-0000-0400-000074010000}">
      <text>
        <r>
          <rPr>
            <sz val="11"/>
            <rFont val="Calibri"/>
          </rPr>
          <t xml:space="preserve">Ensure </t>
        </r>
        <r>
          <rPr>
            <sz val="11"/>
            <color rgb="FF000000"/>
            <rFont val="Calibri"/>
          </rPr>
          <t>'</t>
        </r>
        <r>
          <rPr>
            <b/>
            <sz val="11"/>
            <color rgb="FF000000"/>
            <rFont val="Calibri"/>
          </rPr>
          <t>ASR: Block credential stealing from the Windows local security authority subsystem (lsass.exe)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94" authorId="0" shapeId="0" xr:uid="{00000000-0006-0000-0400-00007501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94" authorId="0" shapeId="0" xr:uid="{00000000-0006-0000-0400-00007601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94" authorId="0" shapeId="0" xr:uid="{00000000-0006-0000-0400-00007701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Q94" authorId="0" shapeId="0" xr:uid="{00000000-0006-0000-0400-000078010000}">
      <text>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94" authorId="0" shapeId="0" xr:uid="{00000000-0006-0000-0400-000079010000}">
      <text>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94" authorId="0" shapeId="0" xr:uid="{00000000-0006-0000-0400-00007A010000}">
      <text>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T94" authorId="0" shapeId="0" xr:uid="{00000000-0006-0000-0400-00007B010000}">
      <text>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U94" authorId="0" shapeId="0" xr:uid="{00000000-0006-0000-0400-00007C010000}">
      <text>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V94" authorId="0" shapeId="0" xr:uid="{00000000-0006-0000-0400-00007D010000}">
      <text>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W94" authorId="0" shapeId="0" xr:uid="{00000000-0006-0000-0400-00007E010000}">
      <text>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X94" authorId="0" shapeId="0" xr:uid="{00000000-0006-0000-0400-00007F010000}">
      <text>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Y94" authorId="0" shapeId="0" xr:uid="{00000000-0006-0000-0400-000080010000}">
      <text>
        <r>
          <rPr>
            <sz val="11"/>
            <rFont val="Calibri"/>
          </rPr>
          <t xml:space="preserve">Ensure </t>
        </r>
        <r>
          <rPr>
            <sz val="11"/>
            <color rgb="FF000000"/>
            <rFont val="Calibri"/>
          </rPr>
          <t>'</t>
        </r>
        <r>
          <rPr>
            <b/>
            <sz val="11"/>
            <color rgb="FF000000"/>
            <rFont val="Calibri"/>
          </rPr>
          <t>ASR: Use advanced protection against ransomware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Z94" authorId="0" shapeId="0" xr:uid="{00000000-0006-0000-0400-00008101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94" authorId="0" shapeId="0" xr:uid="{00000000-0006-0000-0400-00008201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 and DMA Protection</t>
        </r>
        <r>
          <rPr>
            <sz val="11"/>
            <color rgb="FF000000"/>
            <rFont val="Calibri"/>
          </rPr>
          <t>'</t>
        </r>
      </text>
    </comment>
    <comment ref="AB94" authorId="0" shapeId="0" xr:uid="{00000000-0006-0000-0400-00008301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AC94" authorId="0" shapeId="0" xr:uid="{00000000-0006-0000-0400-00008401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4" authorId="0" shapeId="0" xr:uid="{00000000-0006-0000-0400-00008501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AE94" authorId="0" shapeId="0" xr:uid="{00000000-0006-0000-0400-00008601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94" authorId="0" shapeId="0" xr:uid="{00000000-0006-0000-0400-000087010000}">
      <text>
        <r>
          <rPr>
            <sz val="11"/>
            <rFont val="Calibri"/>
          </rPr>
          <t xml:space="preserve">Ensure </t>
        </r>
        <r>
          <rPr>
            <sz val="11"/>
            <color rgb="FF000000"/>
            <rFont val="Calibri"/>
          </rPr>
          <t>'</t>
        </r>
        <r>
          <rPr>
            <b/>
            <sz val="11"/>
            <color rgb="FF000000"/>
            <rFont val="Calibri"/>
          </rPr>
          <t>Configure allowed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94" authorId="0" shapeId="0" xr:uid="{00000000-0006-0000-0400-000088010000}">
      <text>
        <r>
          <rPr>
            <sz val="11"/>
            <rFont val="Calibri"/>
          </rPr>
          <t xml:space="preserve">Ensure </t>
        </r>
        <r>
          <rPr>
            <sz val="11"/>
            <color rgb="FF000000"/>
            <rFont val="Calibri"/>
          </rPr>
          <t>'</t>
        </r>
        <r>
          <rPr>
            <b/>
            <sz val="11"/>
            <color rgb="FF000000"/>
            <rFont val="Calibri"/>
          </rPr>
          <t>Configure Controlled folder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H94" authorId="0" shapeId="0" xr:uid="{00000000-0006-0000-0400-000089010000}">
      <text>
        <r>
          <rPr>
            <sz val="11"/>
            <rFont val="Calibri"/>
          </rPr>
          <t xml:space="preserve">Ensure </t>
        </r>
        <r>
          <rPr>
            <sz val="11"/>
            <color rgb="FF000000"/>
            <rFont val="Calibri"/>
          </rPr>
          <t>'</t>
        </r>
        <r>
          <rPr>
            <b/>
            <sz val="11"/>
            <color rgb="FF000000"/>
            <rFont val="Calibri"/>
          </rPr>
          <t>Configure protected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94" authorId="0" shapeId="0" xr:uid="{00000000-0006-0000-0400-00008A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AJ94" authorId="0" shapeId="0" xr:uid="{00000000-0006-0000-0400-00008B010000}">
      <text>
        <r>
          <rPr>
            <sz val="11"/>
            <rFont val="Calibri"/>
          </rPr>
          <t xml:space="preserve">Ensure </t>
        </r>
        <r>
          <rPr>
            <sz val="11"/>
            <color rgb="FF000000"/>
            <rFont val="Calibri"/>
          </rPr>
          <t>'</t>
        </r>
        <r>
          <rPr>
            <b/>
            <sz val="11"/>
            <color rgb="FF000000"/>
            <rFont val="Calibri"/>
          </rPr>
          <t>Use a common set of exploit protection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94" authorId="0" shapeId="0" xr:uid="{00000000-0006-0000-0400-00008C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94" authorId="0" shapeId="0" xr:uid="{00000000-0006-0000-0400-00008D01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94" authorId="0" shapeId="0" xr:uid="{00000000-0006-0000-0400-00008E010000}">
      <text>
        <r>
          <rPr>
            <sz val="11"/>
            <rFont val="Calibri"/>
          </rPr>
          <t xml:space="preserve">Ensure </t>
        </r>
        <r>
          <rPr>
            <sz val="11"/>
            <color rgb="FF000000"/>
            <rFont val="Calibri"/>
          </rPr>
          <t>'</t>
        </r>
        <r>
          <rPr>
            <b/>
            <sz val="11"/>
            <color rgb="FF000000"/>
            <rFont val="Calibri"/>
          </rPr>
          <t>Enabled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94" authorId="0" shapeId="0" xr:uid="{00000000-0006-0000-0400-00008F010000}">
      <text>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94" authorId="0" shapeId="0" xr:uid="{00000000-0006-0000-0400-000090010000}">
      <text>
        <r>
          <rPr>
            <sz val="11"/>
            <rFont val="Calibri"/>
          </rPr>
          <t xml:space="preserve">Ensure </t>
        </r>
        <r>
          <rPr>
            <sz val="11"/>
            <color rgb="FF000000"/>
            <rFont val="Calibri"/>
          </rPr>
          <t>'</t>
        </r>
        <r>
          <rPr>
            <b/>
            <sz val="11"/>
            <color rgb="FF000000"/>
            <rFont val="Calibri"/>
          </rPr>
          <t>Configure Windows Defender SmartScreen (File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P94" authorId="0" shapeId="0" xr:uid="{00000000-0006-0000-0400-000091010000}">
      <text>
        <r>
          <rPr>
            <sz val="11"/>
            <rFont val="Calibri"/>
          </rPr>
          <t xml:space="preserve">Ensure </t>
        </r>
        <r>
          <rPr>
            <sz val="11"/>
            <color rgb="FF000000"/>
            <rFont val="Calibri"/>
          </rPr>
          <t>'</t>
        </r>
        <r>
          <rPr>
            <b/>
            <sz val="11"/>
            <color rgb="FF000000"/>
            <rFont val="Calibri"/>
          </rPr>
          <t>Configure Windows Defender SmartScreen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AQ94" authorId="0" shapeId="0" xr:uid="{00000000-0006-0000-0400-00009201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AR94" authorId="0" shapeId="0" xr:uid="{00000000-0006-0000-0400-00009301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AS94" authorId="0" shapeId="0" xr:uid="{00000000-0006-0000-0400-00009401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94" authorId="0" shapeId="0" xr:uid="{00000000-0006-0000-0400-000095010000}">
      <text>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94" authorId="0" shapeId="0" xr:uid="{00000000-0006-0000-0400-000096010000}">
      <text>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6" authorId="0" shapeId="0" xr:uid="{00000000-0006-0000-0400-00009701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96" authorId="0" shapeId="0" xr:uid="{00000000-0006-0000-0400-00009801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96" authorId="0" shapeId="0" xr:uid="{00000000-0006-0000-0400-00009901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96" authorId="0" shapeId="0" xr:uid="{00000000-0006-0000-0400-00009A010000}">
      <text>
        <r>
          <rPr>
            <sz val="11"/>
            <rFont val="Calibri"/>
          </rPr>
          <t xml:space="preserve">Ensure </t>
        </r>
        <r>
          <rPr>
            <sz val="11"/>
            <color rgb="FF000000"/>
            <rFont val="Calibri"/>
          </rPr>
          <t>'</t>
        </r>
        <r>
          <rPr>
            <b/>
            <sz val="11"/>
            <color rgb="FF000000"/>
            <rFont val="Calibri"/>
          </rPr>
          <t>ASR: Block credential stealing from the Windows local security authority subsystem (lsass.exe)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96" authorId="0" shapeId="0" xr:uid="{00000000-0006-0000-0400-00009B01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96" authorId="0" shapeId="0" xr:uid="{00000000-0006-0000-0400-00009C01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96" authorId="0" shapeId="0" xr:uid="{00000000-0006-0000-0400-00009D01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Q96" authorId="0" shapeId="0" xr:uid="{00000000-0006-0000-0400-00009E010000}">
      <text>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96" authorId="0" shapeId="0" xr:uid="{00000000-0006-0000-0400-00009F010000}">
      <text>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96" authorId="0" shapeId="0" xr:uid="{00000000-0006-0000-0400-0000A0010000}">
      <text>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T96" authorId="0" shapeId="0" xr:uid="{00000000-0006-0000-0400-0000A1010000}">
      <text>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U96" authorId="0" shapeId="0" xr:uid="{00000000-0006-0000-0400-0000A2010000}">
      <text>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V96" authorId="0" shapeId="0" xr:uid="{00000000-0006-0000-0400-0000A3010000}">
      <text>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W96" authorId="0" shapeId="0" xr:uid="{00000000-0006-0000-0400-0000A4010000}">
      <text>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X96" authorId="0" shapeId="0" xr:uid="{00000000-0006-0000-0400-0000A5010000}">
      <text>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Y96" authorId="0" shapeId="0" xr:uid="{00000000-0006-0000-0400-0000A6010000}">
      <text>
        <r>
          <rPr>
            <sz val="11"/>
            <rFont val="Calibri"/>
          </rPr>
          <t xml:space="preserve">Ensure </t>
        </r>
        <r>
          <rPr>
            <sz val="11"/>
            <color rgb="FF000000"/>
            <rFont val="Calibri"/>
          </rPr>
          <t>'</t>
        </r>
        <r>
          <rPr>
            <b/>
            <sz val="11"/>
            <color rgb="FF000000"/>
            <rFont val="Calibri"/>
          </rPr>
          <t>ASR: Use advanced protection against ransomware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Z96" authorId="0" shapeId="0" xr:uid="{00000000-0006-0000-0400-0000A7010000}">
      <text>
        <r>
          <rPr>
            <sz val="11"/>
            <rFont val="Calibri"/>
          </rPr>
          <t xml:space="preserve">Ensure </t>
        </r>
        <r>
          <rPr>
            <sz val="11"/>
            <color rgb="FF000000"/>
            <rFont val="Calibri"/>
          </rPr>
          <t>'</t>
        </r>
        <r>
          <rPr>
            <b/>
            <sz val="11"/>
            <color rgb="FF000000"/>
            <rFont val="Calibri"/>
          </rPr>
          <t>Configure allowed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96" authorId="0" shapeId="0" xr:uid="{00000000-0006-0000-0400-0000A8010000}">
      <text>
        <r>
          <rPr>
            <sz val="11"/>
            <rFont val="Calibri"/>
          </rPr>
          <t xml:space="preserve">Ensure </t>
        </r>
        <r>
          <rPr>
            <sz val="11"/>
            <color rgb="FF000000"/>
            <rFont val="Calibri"/>
          </rPr>
          <t>'</t>
        </r>
        <r>
          <rPr>
            <b/>
            <sz val="11"/>
            <color rgb="FF000000"/>
            <rFont val="Calibri"/>
          </rPr>
          <t>Configure Controlled folder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B96" authorId="0" shapeId="0" xr:uid="{00000000-0006-0000-0400-0000A9010000}">
      <text>
        <r>
          <rPr>
            <sz val="11"/>
            <rFont val="Calibri"/>
          </rPr>
          <t xml:space="preserve">Ensure </t>
        </r>
        <r>
          <rPr>
            <sz val="11"/>
            <color rgb="FF000000"/>
            <rFont val="Calibri"/>
          </rPr>
          <t>'</t>
        </r>
        <r>
          <rPr>
            <b/>
            <sz val="11"/>
            <color rgb="FF000000"/>
            <rFont val="Calibri"/>
          </rPr>
          <t>Configure protected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96" authorId="0" shapeId="0" xr:uid="{00000000-0006-0000-0400-0000AA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96" authorId="0" shapeId="0" xr:uid="{00000000-0006-0000-0400-0000AB010000}">
      <text>
        <r>
          <rPr>
            <sz val="11"/>
            <rFont val="Calibri"/>
          </rPr>
          <t xml:space="preserve">Ensure </t>
        </r>
        <r>
          <rPr>
            <sz val="11"/>
            <color rgb="FF000000"/>
            <rFont val="Calibri"/>
          </rPr>
          <t>'</t>
        </r>
        <r>
          <rPr>
            <b/>
            <sz val="11"/>
            <color rgb="FF000000"/>
            <rFont val="Calibri"/>
          </rPr>
          <t>Turn on Script Execution</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only signed scripts</t>
        </r>
        <r>
          <rPr>
            <sz val="11"/>
            <color rgb="FF000000"/>
            <rFont val="Calibri"/>
          </rPr>
          <t>'</t>
        </r>
      </text>
    </comment>
    <comment ref="J106" authorId="0" shapeId="0" xr:uid="{00000000-0006-0000-0400-0000AC01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9" authorId="0" shapeId="0" xr:uid="{00000000-0006-0000-0400-0000AD01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9" authorId="0" shapeId="0" xr:uid="{00000000-0006-0000-0400-0000AE01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L109" authorId="0" shapeId="0" xr:uid="{00000000-0006-0000-0400-0000AF01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121" authorId="0" shapeId="0" xr:uid="{00000000-0006-0000-0400-0000B0010000}">
      <text>
        <r>
          <rPr>
            <sz val="11"/>
            <rFont val="Calibri"/>
          </rPr>
          <t xml:space="preserve">Ensure </t>
        </r>
        <r>
          <rPr>
            <sz val="11"/>
            <color rgb="FF000000"/>
            <rFont val="Calibri"/>
          </rPr>
          <t>'</t>
        </r>
        <r>
          <rPr>
            <b/>
            <sz val="11"/>
            <color rgb="FF000000"/>
            <rFont val="Calibri"/>
          </rPr>
          <t>All Removable Storage classes: Deny all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21" authorId="0" shapeId="0" xr:uid="{00000000-0006-0000-0400-0000B1010000}">
      <text>
        <r>
          <rPr>
            <sz val="11"/>
            <rFont val="Calibri"/>
          </rPr>
          <t xml:space="preserve">Ensure </t>
        </r>
        <r>
          <rPr>
            <sz val="11"/>
            <color rgb="FF000000"/>
            <rFont val="Calibri"/>
          </rPr>
          <t>'</t>
        </r>
        <r>
          <rPr>
            <b/>
            <sz val="11"/>
            <color rgb="FF000000"/>
            <rFont val="Calibri"/>
          </rPr>
          <t>CD and DVD: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21" authorId="0" shapeId="0" xr:uid="{00000000-0006-0000-0400-0000B2010000}">
      <text>
        <r>
          <rPr>
            <sz val="11"/>
            <rFont val="Calibri"/>
          </rPr>
          <t xml:space="preserve">Ensure </t>
        </r>
        <r>
          <rPr>
            <sz val="11"/>
            <color rgb="FF000000"/>
            <rFont val="Calibri"/>
          </rPr>
          <t>'</t>
        </r>
        <r>
          <rPr>
            <b/>
            <sz val="11"/>
            <color rgb="FF000000"/>
            <rFont val="Calibri"/>
          </rPr>
          <t>Removable Disks: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21" authorId="0" shapeId="0" xr:uid="{00000000-0006-0000-0400-0000B3010000}">
      <text>
        <r>
          <rPr>
            <sz val="11"/>
            <rFont val="Calibri"/>
          </rPr>
          <t xml:space="preserve">Ensure </t>
        </r>
        <r>
          <rPr>
            <sz val="11"/>
            <color rgb="FF000000"/>
            <rFont val="Calibri"/>
          </rPr>
          <t>'</t>
        </r>
        <r>
          <rPr>
            <b/>
            <sz val="11"/>
            <color rgb="FF000000"/>
            <rFont val="Calibri"/>
          </rPr>
          <t>Tape Drives: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21" authorId="0" shapeId="0" xr:uid="{00000000-0006-0000-0400-0000B4010000}">
      <text>
        <r>
          <rPr>
            <sz val="11"/>
            <rFont val="Calibri"/>
          </rPr>
          <t xml:space="preserve">Ensure </t>
        </r>
        <r>
          <rPr>
            <sz val="11"/>
            <color rgb="FF000000"/>
            <rFont val="Calibri"/>
          </rPr>
          <t>'</t>
        </r>
        <r>
          <rPr>
            <b/>
            <sz val="11"/>
            <color rgb="FF000000"/>
            <rFont val="Calibri"/>
          </rPr>
          <t>WPD Devices: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4" authorId="0" shapeId="0" xr:uid="{00000000-0006-0000-0500-000001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4" authorId="0" shapeId="0" xr:uid="{00000000-0006-0000-0500-00001E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 and DMA Protection</t>
        </r>
        <r>
          <rPr>
            <sz val="11"/>
            <color rgb="FF000000"/>
            <rFont val="Calibri"/>
          </rPr>
          <t>'</t>
        </r>
      </text>
    </comment>
    <comment ref="J4" authorId="0" shapeId="0" xr:uid="{00000000-0006-0000-0500-000002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K4" authorId="0" shapeId="0" xr:uid="{00000000-0006-0000-0500-000003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 authorId="0" shapeId="0" xr:uid="{00000000-0006-0000-0500-000004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M4" authorId="0" shapeId="0" xr:uid="{00000000-0006-0000-0500-000005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 authorId="0" shapeId="0" xr:uid="{00000000-0006-0000-0500-000006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O4" authorId="0" shapeId="0" xr:uid="{00000000-0006-0000-0500-000007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P4" authorId="0" shapeId="0" xr:uid="{00000000-0006-0000-0500-000008000000}">
      <text>
        <r>
          <rPr>
            <sz val="11"/>
            <rFont val="Calibri"/>
          </rPr>
          <t xml:space="preserve">Ensure </t>
        </r>
        <r>
          <rPr>
            <sz val="11"/>
            <color rgb="FF000000"/>
            <rFont val="Calibri"/>
          </rPr>
          <t>'</t>
        </r>
        <r>
          <rPr>
            <b/>
            <sz val="11"/>
            <color rgb="FF000000"/>
            <rFont val="Calibri"/>
          </rPr>
          <t>Turn off Microsoft Defender Antivirus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 authorId="0" shapeId="0" xr:uid="{00000000-0006-0000-0500-000009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4" authorId="0" shapeId="0" xr:uid="{00000000-0006-0000-0500-00000A000000}">
      <text>
        <r>
          <rPr>
            <sz val="11"/>
            <rFont val="Calibri"/>
          </rPr>
          <t xml:space="preserve">Ensure </t>
        </r>
        <r>
          <rPr>
            <sz val="11"/>
            <color rgb="FF000000"/>
            <rFont val="Calibri"/>
          </rPr>
          <t>'</t>
        </r>
        <r>
          <rPr>
            <b/>
            <sz val="11"/>
            <color rgb="FF000000"/>
            <rFont val="Calibri"/>
          </rPr>
          <t>Configure the ‘Block at First Sight’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 authorId="0" shapeId="0" xr:uid="{00000000-0006-0000-0500-00000B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text>
    </comment>
    <comment ref="T4" authorId="0" shapeId="0" xr:uid="{00000000-0006-0000-0500-00000C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all samples</t>
        </r>
        <r>
          <rPr>
            <sz val="11"/>
            <color rgb="FF000000"/>
            <rFont val="Calibri"/>
          </rPr>
          <t>'</t>
        </r>
      </text>
    </comment>
    <comment ref="U4" authorId="0" shapeId="0" xr:uid="{00000000-0006-0000-0500-00000D000000}">
      <text>
        <r>
          <rPr>
            <sz val="11"/>
            <rFont val="Calibri"/>
          </rPr>
          <t xml:space="preserve">Ensure </t>
        </r>
        <r>
          <rPr>
            <sz val="11"/>
            <color rgb="FF000000"/>
            <rFont val="Calibri"/>
          </rPr>
          <t>'</t>
        </r>
        <r>
          <rPr>
            <b/>
            <sz val="11"/>
            <color rgb="FF000000"/>
            <rFont val="Calibri"/>
          </rPr>
          <t>Configure extended cloud check</t>
        </r>
        <r>
          <rPr>
            <sz val="11"/>
            <color rgb="FF000000"/>
            <rFont val="Calibri"/>
          </rPr>
          <t>'</t>
        </r>
        <r>
          <rPr>
            <sz val="11"/>
            <color rgb="FF000000"/>
            <rFont val="Calibri"/>
          </rPr>
          <t xml:space="preserve"> is set to </t>
        </r>
        <r>
          <rPr>
            <sz val="11"/>
            <color rgb="FF000000"/>
            <rFont val="Calibri"/>
          </rPr>
          <t>'</t>
        </r>
        <r>
          <rPr>
            <b/>
            <sz val="11"/>
            <color rgb="FF000000"/>
            <rFont val="Calibri"/>
          </rPr>
          <t>Enabled: 50</t>
        </r>
        <r>
          <rPr>
            <sz val="11"/>
            <color rgb="FF000000"/>
            <rFont val="Calibri"/>
          </rPr>
          <t>'</t>
        </r>
      </text>
    </comment>
    <comment ref="V4" authorId="0" shapeId="0" xr:uid="{00000000-0006-0000-0500-00000E00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4" authorId="0" shapeId="0" xr:uid="{00000000-0006-0000-0500-00000F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X4" authorId="0" shapeId="0" xr:uid="{00000000-0006-0000-0500-000010000000}">
      <text>
        <r>
          <rPr>
            <sz val="11"/>
            <rFont val="Calibri"/>
          </rPr>
          <t xml:space="preserve">Ensure </t>
        </r>
        <r>
          <rPr>
            <sz val="11"/>
            <color rgb="FF000000"/>
            <rFont val="Calibri"/>
          </rPr>
          <t>'</t>
        </r>
        <r>
          <rPr>
            <b/>
            <sz val="11"/>
            <color rgb="FF000000"/>
            <rFont val="Calibri"/>
          </rPr>
          <t>Configure removal of items from Quarantine folder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4" authorId="0" shapeId="0" xr:uid="{00000000-0006-0000-0500-000011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4" authorId="0" shapeId="0" xr:uid="{00000000-0006-0000-0500-000012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4" authorId="0" shapeId="0" xr:uid="{00000000-0006-0000-0500-000013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4" authorId="0" shapeId="0" xr:uid="{00000000-0006-0000-0500-000014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4" authorId="0" shapeId="0" xr:uid="{00000000-0006-0000-0500-000015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4" authorId="0" shapeId="0" xr:uid="{00000000-0006-0000-0500-000016000000}">
      <text>
        <r>
          <rPr>
            <sz val="11"/>
            <rFont val="Calibri"/>
          </rPr>
          <t xml:space="preserve">Ensure </t>
        </r>
        <r>
          <rPr>
            <sz val="11"/>
            <color rgb="FF000000"/>
            <rFont val="Calibri"/>
          </rPr>
          <t>'</t>
        </r>
        <r>
          <rPr>
            <b/>
            <sz val="11"/>
            <color rgb="FF000000"/>
            <rFont val="Calibri"/>
          </rPr>
          <t>Allow users to pause scan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4" authorId="0" shapeId="0" xr:uid="{00000000-0006-0000-0500-000017000000}">
      <text>
        <r>
          <rPr>
            <sz val="11"/>
            <rFont val="Calibri"/>
          </rPr>
          <t xml:space="preserve">Ensure </t>
        </r>
        <r>
          <rPr>
            <sz val="11"/>
            <color rgb="FF000000"/>
            <rFont val="Calibri"/>
          </rPr>
          <t>'</t>
        </r>
        <r>
          <rPr>
            <b/>
            <sz val="11"/>
            <color rgb="FF000000"/>
            <rFont val="Calibri"/>
          </rPr>
          <t>Check for the latest virus and spyware security intelligence before running a scheduled scan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4" authorId="0" shapeId="0" xr:uid="{00000000-0006-0000-0500-000018000000}">
      <text>
        <r>
          <rPr>
            <sz val="11"/>
            <rFont val="Calibri"/>
          </rPr>
          <t xml:space="preserve">Ensure </t>
        </r>
        <r>
          <rPr>
            <sz val="11"/>
            <color rgb="FF000000"/>
            <rFont val="Calibri"/>
          </rPr>
          <t>'</t>
        </r>
        <r>
          <rPr>
            <b/>
            <sz val="11"/>
            <color rgb="FF000000"/>
            <rFont val="Calibri"/>
          </rPr>
          <t>Scan archive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4" authorId="0" shapeId="0" xr:uid="{00000000-0006-0000-0500-000019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4" authorId="0" shapeId="0" xr:uid="{00000000-0006-0000-0500-00001A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4" authorId="0" shapeId="0" xr:uid="{00000000-0006-0000-0500-00001B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4" authorId="0" shapeId="0" xr:uid="{00000000-0006-0000-0500-00001C000000}">
      <text>
        <r>
          <rPr>
            <sz val="11"/>
            <rFont val="Calibri"/>
          </rPr>
          <t xml:space="preserve">Ensure </t>
        </r>
        <r>
          <rPr>
            <sz val="11"/>
            <color rgb="FF000000"/>
            <rFont val="Calibri"/>
          </rPr>
          <t>'</t>
        </r>
        <r>
          <rPr>
            <b/>
            <sz val="11"/>
            <color rgb="FF000000"/>
            <rFont val="Calibri"/>
          </rPr>
          <t>Turn on heuristics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4" authorId="0" shapeId="0" xr:uid="{00000000-0006-0000-0500-00001D000000}">
      <text>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7" authorId="0" shapeId="0" xr:uid="{00000000-0006-0000-0500-00001F000000}">
      <text>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8" authorId="0" shapeId="0" xr:uid="{00000000-0006-0000-0500-00002000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8" authorId="0" shapeId="0" xr:uid="{00000000-0006-0000-0500-00002100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8" authorId="0" shapeId="0" xr:uid="{00000000-0006-0000-0500-00002200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8" authorId="0" shapeId="0" xr:uid="{00000000-0006-0000-0500-000023000000}">
      <text>
        <r>
          <rPr>
            <sz val="11"/>
            <rFont val="Calibri"/>
          </rPr>
          <t xml:space="preserve">Ensure </t>
        </r>
        <r>
          <rPr>
            <sz val="11"/>
            <color rgb="FF000000"/>
            <rFont val="Calibri"/>
          </rPr>
          <t>'</t>
        </r>
        <r>
          <rPr>
            <b/>
            <sz val="11"/>
            <color rgb="FF000000"/>
            <rFont val="Calibri"/>
          </rPr>
          <t>ASR: Block credential stealing from the Windows local security authority subsystem (lsass.exe)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8" authorId="0" shapeId="0" xr:uid="{00000000-0006-0000-0500-00002400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8" authorId="0" shapeId="0" xr:uid="{00000000-0006-0000-0500-00002500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8" authorId="0" shapeId="0" xr:uid="{00000000-0006-0000-0500-000026000000}">
      <text>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8" authorId="0" shapeId="0" xr:uid="{00000000-0006-0000-0500-000027000000}">
      <text>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8" authorId="0" shapeId="0" xr:uid="{00000000-0006-0000-0500-000028000000}">
      <text>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Q8" authorId="0" shapeId="0" xr:uid="{00000000-0006-0000-0500-000029000000}">
      <text>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8" authorId="0" shapeId="0" xr:uid="{00000000-0006-0000-0500-00002A000000}">
      <text>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8" authorId="0" shapeId="0" xr:uid="{00000000-0006-0000-0500-00002B000000}">
      <text>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T8" authorId="0" shapeId="0" xr:uid="{00000000-0006-0000-0500-00002C000000}">
      <text>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U8" authorId="0" shapeId="0" xr:uid="{00000000-0006-0000-0500-00002D000000}">
      <text>
        <r>
          <rPr>
            <sz val="11"/>
            <rFont val="Calibri"/>
          </rPr>
          <t xml:space="preserve">Ensure </t>
        </r>
        <r>
          <rPr>
            <sz val="11"/>
            <color rgb="FF000000"/>
            <rFont val="Calibri"/>
          </rPr>
          <t>'</t>
        </r>
        <r>
          <rPr>
            <b/>
            <sz val="11"/>
            <color rgb="FF000000"/>
            <rFont val="Calibri"/>
          </rPr>
          <t>ASR: Use advanced protection against ransomware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V8" authorId="0" shapeId="0" xr:uid="{00000000-0006-0000-0500-00002E000000}">
      <text>
        <r>
          <rPr>
            <sz val="11"/>
            <rFont val="Calibri"/>
          </rPr>
          <t xml:space="preserve">Ensure </t>
        </r>
        <r>
          <rPr>
            <sz val="11"/>
            <color rgb="FF000000"/>
            <rFont val="Calibri"/>
          </rPr>
          <t>'</t>
        </r>
        <r>
          <rPr>
            <b/>
            <sz val="11"/>
            <color rgb="FF000000"/>
            <rFont val="Calibri"/>
          </rPr>
          <t>Configure allowed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 authorId="0" shapeId="0" xr:uid="{00000000-0006-0000-0500-00002F000000}">
      <text>
        <r>
          <rPr>
            <sz val="11"/>
            <rFont val="Calibri"/>
          </rPr>
          <t xml:space="preserve">Ensure </t>
        </r>
        <r>
          <rPr>
            <sz val="11"/>
            <color rgb="FF000000"/>
            <rFont val="Calibri"/>
          </rPr>
          <t>'</t>
        </r>
        <r>
          <rPr>
            <b/>
            <sz val="11"/>
            <color rgb="FF000000"/>
            <rFont val="Calibri"/>
          </rPr>
          <t>Configure Controlled folder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X8" authorId="0" shapeId="0" xr:uid="{00000000-0006-0000-0500-000030000000}">
      <text>
        <r>
          <rPr>
            <sz val="11"/>
            <rFont val="Calibri"/>
          </rPr>
          <t xml:space="preserve">Ensure </t>
        </r>
        <r>
          <rPr>
            <sz val="11"/>
            <color rgb="FF000000"/>
            <rFont val="Calibri"/>
          </rPr>
          <t>'</t>
        </r>
        <r>
          <rPr>
            <b/>
            <sz val="11"/>
            <color rgb="FF000000"/>
            <rFont val="Calibri"/>
          </rPr>
          <t>Configure protected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 authorId="0" shapeId="0" xr:uid="{00000000-0006-0000-0500-000031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Z8" authorId="0" shapeId="0" xr:uid="{00000000-0006-0000-0500-000032000000}">
      <text>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0" authorId="0" shapeId="0" xr:uid="{00000000-0006-0000-0500-000033000000}">
      <text>
        <r>
          <rPr>
            <sz val="11"/>
            <rFont val="Calibri"/>
          </rPr>
          <t xml:space="preserve">Ensure </t>
        </r>
        <r>
          <rPr>
            <sz val="11"/>
            <color rgb="FF000000"/>
            <rFont val="Calibri"/>
          </rPr>
          <t>'</t>
        </r>
        <r>
          <rPr>
            <b/>
            <sz val="11"/>
            <color rgb="FF000000"/>
            <rFont val="Calibri"/>
          </rPr>
          <t>Turn on Script Execution</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only signed scripts</t>
        </r>
        <r>
          <rPr>
            <sz val="11"/>
            <color rgb="FF000000"/>
            <rFont val="Calibri"/>
          </rPr>
          <t>'</t>
        </r>
      </text>
    </comment>
    <comment ref="H11" authorId="0" shapeId="0" xr:uid="{00000000-0006-0000-0500-000034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4" authorId="0" shapeId="0" xr:uid="{00000000-0006-0000-0500-000035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4" authorId="0" shapeId="0" xr:uid="{00000000-0006-0000-0500-000036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J14" authorId="0" shapeId="0" xr:uid="{00000000-0006-0000-0500-000037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K14" authorId="0" shapeId="0" xr:uid="{00000000-0006-0000-0500-000038000000}">
      <text>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4" authorId="0" shapeId="0" xr:uid="{00000000-0006-0000-0500-000039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4" authorId="0" shapeId="0" xr:uid="{00000000-0006-0000-0500-00003A000000}">
      <text>
        <r>
          <rPr>
            <sz val="11"/>
            <rFont val="Calibri"/>
          </rPr>
          <t xml:space="preserve">Ensure </t>
        </r>
        <r>
          <rPr>
            <sz val="11"/>
            <color rgb="FF000000"/>
            <rFont val="Calibri"/>
          </rPr>
          <t>'</t>
        </r>
        <r>
          <rPr>
            <b/>
            <sz val="11"/>
            <color rgb="FF000000"/>
            <rFont val="Calibri"/>
          </rPr>
          <t>CD and DVD: Deny execute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4" authorId="0" shapeId="0" xr:uid="{00000000-0006-0000-0500-00003B000000}">
      <text>
        <r>
          <rPr>
            <sz val="11"/>
            <rFont val="Calibri"/>
          </rPr>
          <t xml:space="preserve">Ensure </t>
        </r>
        <r>
          <rPr>
            <sz val="11"/>
            <color rgb="FF000000"/>
            <rFont val="Calibri"/>
          </rPr>
          <t>'</t>
        </r>
        <r>
          <rPr>
            <b/>
            <sz val="11"/>
            <color rgb="FF000000"/>
            <rFont val="Calibri"/>
          </rPr>
          <t>Removable Disks: Deny execute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4" authorId="0" shapeId="0" xr:uid="{00000000-0006-0000-0500-00003C000000}">
      <text>
        <r>
          <rPr>
            <sz val="11"/>
            <rFont val="Calibri"/>
          </rPr>
          <t xml:space="preserve">Ensure </t>
        </r>
        <r>
          <rPr>
            <sz val="11"/>
            <color rgb="FF000000"/>
            <rFont val="Calibri"/>
          </rPr>
          <t>'</t>
        </r>
        <r>
          <rPr>
            <b/>
            <sz val="11"/>
            <color rgb="FF000000"/>
            <rFont val="Calibri"/>
          </rPr>
          <t>Tape Drives: Deny execute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4" authorId="0" shapeId="0" xr:uid="{00000000-0006-0000-0500-00003D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Q14" authorId="0" shapeId="0" xr:uid="{00000000-0006-0000-0500-00003E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6" authorId="0" shapeId="0" xr:uid="{00000000-0006-0000-0500-00003F000000}">
      <text>
        <r>
          <rPr>
            <sz val="11"/>
            <rFont val="Calibri"/>
          </rPr>
          <t xml:space="preserve">Ensure </t>
        </r>
        <r>
          <rPr>
            <sz val="11"/>
            <color rgb="FF000000"/>
            <rFont val="Calibri"/>
          </rPr>
          <t>'</t>
        </r>
        <r>
          <rPr>
            <b/>
            <sz val="11"/>
            <color rgb="FF000000"/>
            <rFont val="Calibri"/>
          </rPr>
          <t>Deny write access to fixed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6" authorId="0" shapeId="0" xr:uid="{00000000-0006-0000-0500-000040000000}">
      <text>
        <r>
          <rPr>
            <sz val="11"/>
            <rFont val="Calibri"/>
          </rPr>
          <t xml:space="preserve">Ensure </t>
        </r>
        <r>
          <rPr>
            <sz val="11"/>
            <color rgb="FF000000"/>
            <rFont val="Calibri"/>
          </rPr>
          <t>'</t>
        </r>
        <r>
          <rPr>
            <b/>
            <sz val="11"/>
            <color rgb="FF000000"/>
            <rFont val="Calibri"/>
          </rPr>
          <t>Choose how BitLocker-protected removable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6" authorId="0" shapeId="0" xr:uid="{00000000-0006-0000-0500-000041000000}">
      <text>
        <r>
          <rPr>
            <sz val="11"/>
            <rFont val="Calibri"/>
          </rPr>
          <t xml:space="preserve">Ensure </t>
        </r>
        <r>
          <rPr>
            <sz val="11"/>
            <color rgb="FF000000"/>
            <rFont val="Calibri"/>
          </rPr>
          <t>'</t>
        </r>
        <r>
          <rPr>
            <b/>
            <sz val="11"/>
            <color rgb="FF000000"/>
            <rFont val="Calibri"/>
          </rPr>
          <t>Configure use of passwords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6" authorId="0" shapeId="0" xr:uid="{00000000-0006-0000-0500-000042000000}">
      <text>
        <r>
          <rPr>
            <sz val="11"/>
            <rFont val="Calibri"/>
          </rPr>
          <t xml:space="preserve">Ensure </t>
        </r>
        <r>
          <rPr>
            <sz val="11"/>
            <color rgb="FF000000"/>
            <rFont val="Calibri"/>
          </rPr>
          <t>'</t>
        </r>
        <r>
          <rPr>
            <b/>
            <sz val="11"/>
            <color rgb="FF000000"/>
            <rFont val="Calibri"/>
          </rPr>
          <t>Control use of BitLocker on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6" authorId="0" shapeId="0" xr:uid="{00000000-0006-0000-0500-000043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6" authorId="0" shapeId="0" xr:uid="{00000000-0006-0000-0500-000044000000}">
      <text>
        <r>
          <rPr>
            <sz val="11"/>
            <rFont val="Calibri"/>
          </rPr>
          <t xml:space="preserve">Ensure </t>
        </r>
        <r>
          <rPr>
            <sz val="11"/>
            <color rgb="FF000000"/>
            <rFont val="Calibri"/>
          </rPr>
          <t>'</t>
        </r>
        <r>
          <rPr>
            <b/>
            <sz val="11"/>
            <color rgb="FF000000"/>
            <rFont val="Calibri"/>
          </rPr>
          <t>Enforce drive encryption type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Full encryption</t>
        </r>
        <r>
          <rPr>
            <sz val="11"/>
            <color rgb="FF000000"/>
            <rFont val="Calibri"/>
          </rPr>
          <t>'</t>
        </r>
      </text>
    </comment>
    <comment ref="N16" authorId="0" shapeId="0" xr:uid="{00000000-0006-0000-0500-000045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O16" authorId="0" shapeId="0" xr:uid="{00000000-0006-0000-0500-000046000000}">
      <text>
        <r>
          <rPr>
            <sz val="11"/>
            <rFont val="Calibri"/>
          </rPr>
          <t xml:space="preserve">Ensure </t>
        </r>
        <r>
          <rPr>
            <sz val="11"/>
            <color rgb="FF000000"/>
            <rFont val="Calibri"/>
          </rPr>
          <t>'</t>
        </r>
        <r>
          <rPr>
            <b/>
            <sz val="11"/>
            <color rgb="FF000000"/>
            <rFont val="Calibri"/>
          </rPr>
          <t>Configure server authentication for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connect if authentication fails</t>
        </r>
        <r>
          <rPr>
            <sz val="11"/>
            <color rgb="FF000000"/>
            <rFont val="Calibri"/>
          </rPr>
          <t>'</t>
        </r>
      </text>
    </comment>
    <comment ref="P16" authorId="0" shapeId="0" xr:uid="{00000000-0006-0000-0500-000047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6" authorId="0" shapeId="0" xr:uid="{00000000-0006-0000-0500-000048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6" authorId="0" shapeId="0" xr:uid="{00000000-0006-0000-0500-000049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6" authorId="0" shapeId="0" xr:uid="{00000000-0006-0000-0500-00004A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T16" authorId="0" shapeId="0" xr:uid="{00000000-0006-0000-0500-00004B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U16" authorId="0" shapeId="0" xr:uid="{00000000-0006-0000-0500-00004C000000}">
      <text>
        <r>
          <rPr>
            <sz val="11"/>
            <rFont val="Calibri"/>
          </rPr>
          <t xml:space="preserve">Ensure </t>
        </r>
        <r>
          <rPr>
            <sz val="11"/>
            <color rgb="FF000000"/>
            <rFont val="Calibri"/>
          </rPr>
          <t>'</t>
        </r>
        <r>
          <rPr>
            <b/>
            <sz val="11"/>
            <color rgb="FF000000"/>
            <rFont val="Calibri"/>
          </rPr>
          <t>Allow Basic authentication (WinRM Client)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6" authorId="0" shapeId="0" xr:uid="{00000000-0006-0000-0500-00004D000000}">
      <text>
        <r>
          <rPr>
            <sz val="11"/>
            <rFont val="Calibri"/>
          </rPr>
          <t xml:space="preserve">Ensure </t>
        </r>
        <r>
          <rPr>
            <sz val="11"/>
            <color rgb="FF000000"/>
            <rFont val="Calibri"/>
          </rPr>
          <t>'</t>
        </r>
        <r>
          <rPr>
            <b/>
            <sz val="11"/>
            <color rgb="FF000000"/>
            <rFont val="Calibri"/>
          </rPr>
          <t>Allow unencrypted traffic (WinRM Client)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16" authorId="0" shapeId="0" xr:uid="{00000000-0006-0000-0500-00004E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6" authorId="0" shapeId="0" xr:uid="{00000000-0006-0000-0500-00004F000000}">
      <text>
        <r>
          <rPr>
            <sz val="11"/>
            <rFont val="Calibri"/>
          </rPr>
          <t xml:space="preserve">Ensure </t>
        </r>
        <r>
          <rPr>
            <sz val="11"/>
            <color rgb="FF000000"/>
            <rFont val="Calibri"/>
          </rPr>
          <t>'</t>
        </r>
        <r>
          <rPr>
            <b/>
            <sz val="11"/>
            <color rgb="FF000000"/>
            <rFont val="Calibri"/>
          </rPr>
          <t>Allow Basic authentication (WinRM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6" authorId="0" shapeId="0" xr:uid="{00000000-0006-0000-0500-000050000000}">
      <text>
        <r>
          <rPr>
            <sz val="11"/>
            <rFont val="Calibri"/>
          </rPr>
          <t xml:space="preserve">Ensure </t>
        </r>
        <r>
          <rPr>
            <sz val="11"/>
            <color rgb="FF000000"/>
            <rFont val="Calibri"/>
          </rPr>
          <t>'</t>
        </r>
        <r>
          <rPr>
            <b/>
            <sz val="11"/>
            <color rgb="FF000000"/>
            <rFont val="Calibri"/>
          </rPr>
          <t>Allow unencrypted traffic (WinRM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6" authorId="0" shapeId="0" xr:uid="{00000000-0006-0000-0500-000051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8" authorId="0" shapeId="0" xr:uid="{00000000-0006-0000-0500-00005200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18" authorId="0" shapeId="0" xr:uid="{00000000-0006-0000-0500-00005300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18" authorId="0" shapeId="0" xr:uid="{00000000-0006-0000-0500-00005400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18" authorId="0" shapeId="0" xr:uid="{00000000-0006-0000-0500-000055000000}">
      <text>
        <r>
          <rPr>
            <sz val="11"/>
            <rFont val="Calibri"/>
          </rPr>
          <t xml:space="preserve">Ensure </t>
        </r>
        <r>
          <rPr>
            <sz val="11"/>
            <color rgb="FF000000"/>
            <rFont val="Calibri"/>
          </rPr>
          <t>'</t>
        </r>
        <r>
          <rPr>
            <b/>
            <sz val="11"/>
            <color rgb="FF000000"/>
            <rFont val="Calibri"/>
          </rPr>
          <t>ASR: Block credential stealing from the Windows local security authority subsystem (lsass.exe)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18" authorId="0" shapeId="0" xr:uid="{00000000-0006-0000-0500-00005600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18" authorId="0" shapeId="0" xr:uid="{00000000-0006-0000-0500-00005700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18" authorId="0" shapeId="0" xr:uid="{00000000-0006-0000-0500-00005800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18" authorId="0" shapeId="0" xr:uid="{00000000-0006-0000-0500-000059000000}">
      <text>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18" authorId="0" shapeId="0" xr:uid="{00000000-0006-0000-0500-00005A000000}">
      <text>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Q18" authorId="0" shapeId="0" xr:uid="{00000000-0006-0000-0500-00005B000000}">
      <text>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18" authorId="0" shapeId="0" xr:uid="{00000000-0006-0000-0500-00005C000000}">
      <text>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18" authorId="0" shapeId="0" xr:uid="{00000000-0006-0000-0500-00005D000000}">
      <text>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T18" authorId="0" shapeId="0" xr:uid="{00000000-0006-0000-0500-00005E000000}">
      <text>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U18" authorId="0" shapeId="0" xr:uid="{00000000-0006-0000-0500-00005F000000}">
      <text>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V18" authorId="0" shapeId="0" xr:uid="{00000000-0006-0000-0500-000060000000}">
      <text>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W18" authorId="0" shapeId="0" xr:uid="{00000000-0006-0000-0500-000061000000}">
      <text>
        <r>
          <rPr>
            <sz val="11"/>
            <rFont val="Calibri"/>
          </rPr>
          <t xml:space="preserve">Ensure </t>
        </r>
        <r>
          <rPr>
            <sz val="11"/>
            <color rgb="FF000000"/>
            <rFont val="Calibri"/>
          </rPr>
          <t>'</t>
        </r>
        <r>
          <rPr>
            <b/>
            <sz val="11"/>
            <color rgb="FF000000"/>
            <rFont val="Calibri"/>
          </rPr>
          <t>Prevent access to the command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 Yes</t>
        </r>
        <r>
          <rPr>
            <sz val="11"/>
            <color rgb="FF000000"/>
            <rFont val="Calibri"/>
          </rPr>
          <t>'</t>
        </r>
      </text>
    </comment>
    <comment ref="X18" authorId="0" shapeId="0" xr:uid="{00000000-0006-0000-0500-000062000000}">
      <text>
        <r>
          <rPr>
            <sz val="11"/>
            <rFont val="Calibri"/>
          </rPr>
          <t xml:space="preserve">Ensure </t>
        </r>
        <r>
          <rPr>
            <sz val="11"/>
            <color rgb="FF000000"/>
            <rFont val="Calibri"/>
          </rPr>
          <t>'</t>
        </r>
        <r>
          <rPr>
            <b/>
            <sz val="11"/>
            <color rgb="FF000000"/>
            <rFont val="Calibri"/>
          </rPr>
          <t>Do not process the legacy run list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8" authorId="0" shapeId="0" xr:uid="{00000000-0006-0000-0500-000063000000}">
      <text>
        <r>
          <rPr>
            <sz val="11"/>
            <rFont val="Calibri"/>
          </rPr>
          <t xml:space="preserve">Ensure </t>
        </r>
        <r>
          <rPr>
            <sz val="11"/>
            <color rgb="FF000000"/>
            <rFont val="Calibri"/>
          </rPr>
          <t>'</t>
        </r>
        <r>
          <rPr>
            <b/>
            <sz val="11"/>
            <color rgb="FF000000"/>
            <rFont val="Calibri"/>
          </rPr>
          <t>Do not process the run once list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8" authorId="0" shapeId="0" xr:uid="{00000000-0006-0000-0500-000064000000}">
      <text>
        <r>
          <rPr>
            <sz val="11"/>
            <rFont val="Calibri"/>
          </rPr>
          <t xml:space="preserve">Ensure </t>
        </r>
        <r>
          <rPr>
            <sz val="11"/>
            <color rgb="FF000000"/>
            <rFont val="Calibri"/>
          </rPr>
          <t>'</t>
        </r>
        <r>
          <rPr>
            <b/>
            <sz val="11"/>
            <color rgb="FF000000"/>
            <rFont val="Calibri"/>
          </rPr>
          <t>Run these programs at user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18" authorId="0" shapeId="0" xr:uid="{00000000-0006-0000-0500-000065000000}">
      <text>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text>
    </comment>
    <comment ref="AB18" authorId="0" shapeId="0" xr:uid="{00000000-0006-0000-0500-000066000000}">
      <text>
        <r>
          <rPr>
            <sz val="11"/>
            <rFont val="Calibri"/>
          </rPr>
          <t xml:space="preserve">Ensure </t>
        </r>
        <r>
          <rPr>
            <sz val="11"/>
            <color rgb="FF000000"/>
            <rFont val="Calibri"/>
          </rPr>
          <t>'</t>
        </r>
        <r>
          <rPr>
            <b/>
            <sz val="11"/>
            <color rgb="FF000000"/>
            <rFont val="Calibri"/>
          </rPr>
          <t>Prevent access to registry editing tools</t>
        </r>
        <r>
          <rPr>
            <sz val="11"/>
            <color rgb="FF000000"/>
            <rFont val="Calibri"/>
          </rPr>
          <t>'</t>
        </r>
        <r>
          <rPr>
            <sz val="11"/>
            <color rgb="FF000000"/>
            <rFont val="Calibri"/>
          </rPr>
          <t xml:space="preserve"> is set to </t>
        </r>
        <r>
          <rPr>
            <sz val="11"/>
            <color rgb="FF000000"/>
            <rFont val="Calibri"/>
          </rPr>
          <t>'</t>
        </r>
        <r>
          <rPr>
            <b/>
            <sz val="11"/>
            <color rgb="FF000000"/>
            <rFont val="Calibri"/>
          </rPr>
          <t>Enabled: Yes</t>
        </r>
        <r>
          <rPr>
            <sz val="11"/>
            <color rgb="FF000000"/>
            <rFont val="Calibri"/>
          </rPr>
          <t>'</t>
        </r>
      </text>
    </comment>
    <comment ref="H19" authorId="0" shapeId="0" xr:uid="{00000000-0006-0000-0500-000067000000}">
      <text>
        <r>
          <rPr>
            <sz val="11"/>
            <rFont val="Calibri"/>
          </rPr>
          <t xml:space="preserve">Ensure </t>
        </r>
        <r>
          <rPr>
            <sz val="11"/>
            <color rgb="FF000000"/>
            <rFont val="Calibri"/>
          </rPr>
          <t>'</t>
        </r>
        <r>
          <rPr>
            <b/>
            <sz val="11"/>
            <color rgb="FF000000"/>
            <rFont val="Calibri"/>
          </rPr>
          <t>Use a common set of exploit protection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9" authorId="0" shapeId="0" xr:uid="{00000000-0006-0000-0500-000068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9" authorId="0" shapeId="0" xr:uid="{00000000-0006-0000-0500-000069000000}">
      <text>
        <r>
          <rPr>
            <sz val="11"/>
            <rFont val="Calibri"/>
          </rPr>
          <t xml:space="preserve">Ensure </t>
        </r>
        <r>
          <rPr>
            <sz val="11"/>
            <color rgb="FF000000"/>
            <rFont val="Calibri"/>
          </rPr>
          <t>'</t>
        </r>
        <r>
          <rPr>
            <b/>
            <sz val="11"/>
            <color rgb="FF000000"/>
            <rFont val="Calibri"/>
          </rPr>
          <t>Enabled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 authorId="0" shapeId="0" xr:uid="{00000000-0006-0000-0500-00006A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 authorId="0" shapeId="0" xr:uid="{00000000-0006-0000-0500-00006B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J20" authorId="0" shapeId="0" xr:uid="{00000000-0006-0000-0500-00006C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K20" authorId="0" shapeId="0" xr:uid="{00000000-0006-0000-0500-00006D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0" authorId="0" shapeId="0" xr:uid="{00000000-0006-0000-0500-00006E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0" authorId="0" shapeId="0" xr:uid="{00000000-0006-0000-0500-00006F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 authorId="0" shapeId="0" xr:uid="{00000000-0006-0000-0500-000070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0" authorId="0" shapeId="0" xr:uid="{00000000-0006-0000-0500-000071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P20" authorId="0" shapeId="0" xr:uid="{00000000-0006-0000-0500-000072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0" authorId="0" shapeId="0" xr:uid="{00000000-0006-0000-0500-000073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20" authorId="0" shapeId="0" xr:uid="{00000000-0006-0000-0500-000074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1" authorId="0" shapeId="0" xr:uid="{00000000-0006-0000-0500-000075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1" authorId="0" shapeId="0" xr:uid="{00000000-0006-0000-0500-000076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1" authorId="0" shapeId="0" xr:uid="{00000000-0006-0000-0500-000077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K21" authorId="0" shapeId="0" xr:uid="{00000000-0006-0000-0500-000078000000}">
      <text>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1" authorId="0" shapeId="0" xr:uid="{00000000-0006-0000-0500-000079000000}">
      <text>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21" authorId="0" shapeId="0" xr:uid="{00000000-0006-0000-0500-00007A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N21" authorId="0" shapeId="0" xr:uid="{00000000-0006-0000-0500-00007B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1" authorId="0" shapeId="0" xr:uid="{00000000-0006-0000-0500-00007C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1" authorId="0" shapeId="0" xr:uid="{00000000-0006-0000-0500-00007D000000}">
      <text>
        <r>
          <rPr>
            <sz val="11"/>
            <rFont val="Calibri"/>
          </rPr>
          <t xml:space="preserve">Ensure </t>
        </r>
        <r>
          <rPr>
            <sz val="11"/>
            <color rgb="FF000000"/>
            <rFont val="Calibri"/>
          </rPr>
          <t>'</t>
        </r>
        <r>
          <rPr>
            <b/>
            <sz val="11"/>
            <color rgb="FF000000"/>
            <rFont val="Calibri"/>
          </rPr>
          <t>Web Proxy Auto Discovery (WPAD) protocol</t>
        </r>
        <r>
          <rPr>
            <sz val="11"/>
            <color rgb="FF000000"/>
            <rFont val="Calibri"/>
          </rPr>
          <t>'</t>
        </r>
        <r>
          <rPr>
            <sz val="11"/>
            <color rgb="FF000000"/>
            <rFont val="Calibri"/>
          </rPr>
          <t xml:space="preserve"> is set to </t>
        </r>
        <r>
          <rPr>
            <sz val="11"/>
            <color rgb="FF000000"/>
            <rFont val="Calibri"/>
          </rPr>
          <t>'</t>
        </r>
        <r>
          <rPr>
            <b/>
            <sz val="11"/>
            <color rgb="FF000000"/>
            <rFont val="Calibri"/>
          </rPr>
          <t>255.255.255.255 wpad</t>
        </r>
        <r>
          <rPr>
            <sz val="11"/>
            <color rgb="FF000000"/>
            <rFont val="Calibri"/>
          </rPr>
          <t>'</t>
        </r>
      </text>
    </comment>
    <comment ref="Q21" authorId="0" shapeId="0" xr:uid="{00000000-0006-0000-0500-00007E000000}">
      <text>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2" authorId="0" shapeId="0" xr:uid="{00000000-0006-0000-0500-00007F000000}">
      <text>
        <r>
          <rPr>
            <sz val="11"/>
            <rFont val="Calibri"/>
          </rPr>
          <t xml:space="preserve">Ensure </t>
        </r>
        <r>
          <rPr>
            <sz val="11"/>
            <color rgb="FF000000"/>
            <rFont val="Calibri"/>
          </rPr>
          <t>'</t>
        </r>
        <r>
          <rPr>
            <b/>
            <sz val="11"/>
            <color rgb="FF000000"/>
            <rFont val="Calibri"/>
          </rPr>
          <t>All Removable Storage classes: Deny all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2" authorId="0" shapeId="0" xr:uid="{00000000-0006-0000-0500-000080000000}">
      <text>
        <r>
          <rPr>
            <sz val="11"/>
            <rFont val="Calibri"/>
          </rPr>
          <t xml:space="preserve">Ensure </t>
        </r>
        <r>
          <rPr>
            <sz val="11"/>
            <color rgb="FF000000"/>
            <rFont val="Calibri"/>
          </rPr>
          <t>'</t>
        </r>
        <r>
          <rPr>
            <b/>
            <sz val="11"/>
            <color rgb="FF000000"/>
            <rFont val="Calibri"/>
          </rPr>
          <t>CD and DVD: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2" authorId="0" shapeId="0" xr:uid="{00000000-0006-0000-0500-000081000000}">
      <text>
        <r>
          <rPr>
            <sz val="11"/>
            <rFont val="Calibri"/>
          </rPr>
          <t xml:space="preserve">Ensure </t>
        </r>
        <r>
          <rPr>
            <sz val="11"/>
            <color rgb="FF000000"/>
            <rFont val="Calibri"/>
          </rPr>
          <t>'</t>
        </r>
        <r>
          <rPr>
            <b/>
            <sz val="11"/>
            <color rgb="FF000000"/>
            <rFont val="Calibri"/>
          </rPr>
          <t>Removable Disks: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2" authorId="0" shapeId="0" xr:uid="{00000000-0006-0000-0500-000082000000}">
      <text>
        <r>
          <rPr>
            <sz val="11"/>
            <rFont val="Calibri"/>
          </rPr>
          <t xml:space="preserve">Ensure </t>
        </r>
        <r>
          <rPr>
            <sz val="11"/>
            <color rgb="FF000000"/>
            <rFont val="Calibri"/>
          </rPr>
          <t>'</t>
        </r>
        <r>
          <rPr>
            <b/>
            <sz val="11"/>
            <color rgb="FF000000"/>
            <rFont val="Calibri"/>
          </rPr>
          <t>Tape Drives: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2" authorId="0" shapeId="0" xr:uid="{00000000-0006-0000-0500-000083000000}">
      <text>
        <r>
          <rPr>
            <sz val="11"/>
            <rFont val="Calibri"/>
          </rPr>
          <t xml:space="preserve">Ensure </t>
        </r>
        <r>
          <rPr>
            <sz val="11"/>
            <color rgb="FF000000"/>
            <rFont val="Calibri"/>
          </rPr>
          <t>'</t>
        </r>
        <r>
          <rPr>
            <b/>
            <sz val="11"/>
            <color rgb="FF000000"/>
            <rFont val="Calibri"/>
          </rPr>
          <t>WPD Devices: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 authorId="0" shapeId="0" xr:uid="{00000000-0006-0000-0500-000084000000}">
      <text>
        <r>
          <rPr>
            <sz val="11"/>
            <rFont val="Calibri"/>
          </rPr>
          <t xml:space="preserve">Ensure </t>
        </r>
        <r>
          <rPr>
            <sz val="11"/>
            <color rgb="FF000000"/>
            <rFont val="Calibri"/>
          </rPr>
          <t>'</t>
        </r>
        <r>
          <rPr>
            <b/>
            <sz val="11"/>
            <color rgb="FF000000"/>
            <rFont val="Calibri"/>
          </rPr>
          <t>Expiration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365</t>
        </r>
        <r>
          <rPr>
            <sz val="11"/>
            <color rgb="FF000000"/>
            <rFont val="Calibri"/>
          </rPr>
          <t>'</t>
        </r>
      </text>
    </comment>
    <comment ref="I24" authorId="0" shapeId="0" xr:uid="{00000000-0006-0000-0500-000085000000}">
      <text>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6</t>
        </r>
        <r>
          <rPr>
            <sz val="11"/>
            <color rgb="FF000000"/>
            <rFont val="Calibri"/>
          </rPr>
          <t>'</t>
        </r>
      </text>
    </comment>
    <comment ref="J24" authorId="0" shapeId="0" xr:uid="{00000000-0006-0000-0500-000086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4" authorId="0" shapeId="0" xr:uid="{00000000-0006-0000-0500-000087000000}">
      <text>
        <r>
          <rPr>
            <sz val="11"/>
            <rFont val="Calibri"/>
          </rPr>
          <t xml:space="preserve">Ensure </t>
        </r>
        <r>
          <rPr>
            <sz val="11"/>
            <color rgb="FF000000"/>
            <rFont val="Calibri"/>
          </rPr>
          <t>'</t>
        </r>
        <r>
          <rPr>
            <b/>
            <sz val="11"/>
            <color rgb="FF000000"/>
            <rFont val="Calibri"/>
          </rPr>
          <t>Use a hardware security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 authorId="0" shapeId="0" xr:uid="{00000000-0006-0000-0500-000088000000}">
      <text>
        <r>
          <rPr>
            <sz val="11"/>
            <rFont val="Calibri"/>
          </rPr>
          <t xml:space="preserve">Ensure </t>
        </r>
        <r>
          <rPr>
            <sz val="11"/>
            <color rgb="FF000000"/>
            <rFont val="Calibri"/>
          </rPr>
          <t>'</t>
        </r>
        <r>
          <rPr>
            <b/>
            <sz val="11"/>
            <color rgb="FF000000"/>
            <rFont val="Calibri"/>
          </rPr>
          <t>Use biometrics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4" authorId="0" shapeId="0" xr:uid="{00000000-0006-0000-0500-000089000000}">
      <text>
        <r>
          <rPr>
            <sz val="11"/>
            <rFont val="Calibri"/>
          </rPr>
          <t xml:space="preserve">Ensure </t>
        </r>
        <r>
          <rPr>
            <sz val="11"/>
            <color rgb="FF000000"/>
            <rFont val="Calibri"/>
          </rPr>
          <t>'</t>
        </r>
        <r>
          <rPr>
            <b/>
            <sz val="11"/>
            <color rgb="FF000000"/>
            <rFont val="Calibri"/>
          </rPr>
          <t>Use Windows Hello for Business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4" authorId="0" shapeId="0" xr:uid="{00000000-0006-0000-0500-00008A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7" authorId="0" shapeId="0" xr:uid="{00000000-0006-0000-0500-00008B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7" authorId="0" shapeId="0" xr:uid="{00000000-0006-0000-0500-00008C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7" authorId="0" shapeId="0" xr:uid="{00000000-0006-0000-0500-00008D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 authorId="0" shapeId="0" xr:uid="{00000000-0006-0000-0500-00008E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7" authorId="0" shapeId="0" xr:uid="{00000000-0006-0000-0500-00008F000000}">
      <text>
        <r>
          <rPr>
            <sz val="11"/>
            <rFont val="Calibri"/>
          </rPr>
          <t xml:space="preserve">Ensure </t>
        </r>
        <r>
          <rPr>
            <sz val="11"/>
            <color rgb="FF000000"/>
            <rFont val="Calibri"/>
          </rPr>
          <t>'</t>
        </r>
        <r>
          <rPr>
            <b/>
            <sz val="11"/>
            <color rgb="FF000000"/>
            <rFont val="Calibri"/>
          </rPr>
          <t>Require trusted path for credential entry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7" authorId="0" shapeId="0" xr:uid="{00000000-0006-0000-0500-000090000000}">
      <text>
        <r>
          <rPr>
            <sz val="11"/>
            <rFont val="Calibri"/>
          </rPr>
          <t xml:space="preserve">Ensure </t>
        </r>
        <r>
          <rPr>
            <sz val="11"/>
            <color rgb="FF000000"/>
            <rFont val="Calibri"/>
          </rPr>
          <t>'</t>
        </r>
        <r>
          <rPr>
            <b/>
            <sz val="11"/>
            <color rgb="FF000000"/>
            <rFont val="Calibri"/>
          </rPr>
          <t>Disable or enable software Secure Attention Sequence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7" authorId="0" shapeId="0" xr:uid="{00000000-0006-0000-0500-000091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27" authorId="0" shapeId="0" xr:uid="{00000000-0006-0000-0500-000092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7" authorId="0" shapeId="0" xr:uid="{00000000-0006-0000-0500-000093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7" authorId="0" shapeId="0" xr:uid="{00000000-0006-0000-0500-000094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7" authorId="0" shapeId="0" xr:uid="{00000000-0006-0000-0500-000095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7" authorId="0" shapeId="0" xr:uid="{00000000-0006-0000-0500-000096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27" authorId="0" shapeId="0" xr:uid="{00000000-0006-0000-0500-000097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7" authorId="0" shapeId="0" xr:uid="{00000000-0006-0000-0500-000098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V27" authorId="0" shapeId="0" xr:uid="{00000000-0006-0000-0500-000099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27" authorId="0" shapeId="0" xr:uid="{00000000-0006-0000-0500-00009A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 (on-premises AD)</t>
        </r>
        <r>
          <rPr>
            <sz val="11"/>
            <color rgb="FF000000"/>
            <rFont val="Calibri"/>
          </rPr>
          <t>'</t>
        </r>
      </text>
    </comment>
    <comment ref="H29" authorId="0" shapeId="0" xr:uid="{00000000-0006-0000-0500-00009B00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1 logon(s)</t>
        </r>
        <r>
          <rPr>
            <sz val="11"/>
            <color rgb="FF000000"/>
            <rFont val="Calibri"/>
          </rPr>
          <t>'</t>
        </r>
      </text>
    </comment>
    <comment ref="I29" authorId="0" shapeId="0" xr:uid="{00000000-0006-0000-0500-00009C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9" authorId="0" shapeId="0" xr:uid="{00000000-0006-0000-0500-00009D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29" authorId="0" shapeId="0" xr:uid="{00000000-0006-0000-0500-00009E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L29" authorId="0" shapeId="0" xr:uid="{00000000-0006-0000-0500-00009F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M29" authorId="0" shapeId="0" xr:uid="{00000000-0006-0000-0500-0000A0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N29" authorId="0" shapeId="0" xr:uid="{00000000-0006-0000-0500-0000A1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9" authorId="0" shapeId="0" xr:uid="{00000000-0006-0000-0500-0000A2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1" authorId="0" shapeId="0" xr:uid="{00000000-0006-0000-0500-0000A3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1" authorId="0" shapeId="0" xr:uid="{00000000-0006-0000-0500-0000A7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the secure desktop</t>
        </r>
        <r>
          <rPr>
            <sz val="11"/>
            <color rgb="FF000000"/>
            <rFont val="Calibri"/>
          </rPr>
          <t>'</t>
        </r>
      </text>
    </comment>
    <comment ref="J31" authorId="0" shapeId="0" xr:uid="{00000000-0006-0000-0500-0000A8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1" authorId="0" shapeId="0" xr:uid="{00000000-0006-0000-0500-0000A9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1" authorId="0" shapeId="0" xr:uid="{00000000-0006-0000-0500-0000AA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1" authorId="0" shapeId="0" xr:uid="{00000000-0006-0000-0500-0000AB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1" authorId="0" shapeId="0" xr:uid="{00000000-0006-0000-0500-0000AC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1" authorId="0" shapeId="0" xr:uid="{00000000-0006-0000-0500-0000AD000000}">
      <text>
        <r>
          <rPr>
            <sz val="11"/>
            <rFont val="Calibri"/>
          </rPr>
          <t xml:space="preserve">Ensure </t>
        </r>
        <r>
          <rPr>
            <sz val="11"/>
            <color rgb="FF000000"/>
            <rFont val="Calibri"/>
          </rPr>
          <t>'</t>
        </r>
        <r>
          <rPr>
            <b/>
            <sz val="11"/>
            <color rgb="FF000000"/>
            <rFont val="Calibri"/>
          </rPr>
          <t>Accounts: Administrator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1" authorId="0" shapeId="0" xr:uid="{00000000-0006-0000-0500-0000AE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text>
    </comment>
    <comment ref="Q31" authorId="0" shapeId="0" xr:uid="{00000000-0006-0000-0500-0000AF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1" authorId="0" shapeId="0" xr:uid="{00000000-0006-0000-0500-0000B0000000}">
      <text>
        <r>
          <rPr>
            <sz val="11"/>
            <rFont val="Calibri"/>
          </rPr>
          <t xml:space="preserve">Ensure </t>
        </r>
        <r>
          <rPr>
            <sz val="11"/>
            <color rgb="FF000000"/>
            <rFont val="Calibri"/>
          </rPr>
          <t>'</t>
        </r>
        <r>
          <rPr>
            <b/>
            <sz val="11"/>
            <color rgb="FF000000"/>
            <rFont val="Calibri"/>
          </rPr>
          <t>Name of administrator account to manage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31" authorId="0" shapeId="0" xr:uid="{00000000-0006-0000-0500-0000B1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1" authorId="0" shapeId="0" xr:uid="{00000000-0006-0000-0500-0000B2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1" authorId="0" shapeId="0" xr:uid="{00000000-0006-0000-0500-0000B3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1" authorId="0" shapeId="0" xr:uid="{00000000-0006-0000-0500-0000B4000000}">
      <text>
        <r>
          <rPr>
            <sz val="11"/>
            <rFont val="Calibri"/>
          </rPr>
          <t xml:space="preserve">Ensure </t>
        </r>
        <r>
          <rPr>
            <sz val="11"/>
            <color rgb="FF000000"/>
            <rFont val="Calibri"/>
          </rPr>
          <t>'</t>
        </r>
        <r>
          <rPr>
            <b/>
            <sz val="11"/>
            <color rgb="FF000000"/>
            <rFont val="Calibri"/>
          </rPr>
          <t>Always install with elevated privileges (Computer)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W31" authorId="0" shapeId="0" xr:uid="{00000000-0006-0000-0500-0000B5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1" authorId="0" shapeId="0" xr:uid="{00000000-0006-0000-0500-0000B6000000}">
      <text>
        <r>
          <rPr>
            <sz val="11"/>
            <rFont val="Calibri"/>
          </rPr>
          <t xml:space="preserve">Ensure </t>
        </r>
        <r>
          <rPr>
            <sz val="11"/>
            <color rgb="FF000000"/>
            <rFont val="Calibri"/>
          </rPr>
          <t>'</t>
        </r>
        <r>
          <rPr>
            <b/>
            <sz val="11"/>
            <color rgb="FF000000"/>
            <rFont val="Calibri"/>
          </rPr>
          <t>Limits printer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31" authorId="0" shapeId="0" xr:uid="{00000000-0006-0000-0500-0000B7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Remote Desktop Users</t>
        </r>
        <r>
          <rPr>
            <sz val="11"/>
            <color rgb="FF000000"/>
            <rFont val="Calibri"/>
          </rPr>
          <t>'</t>
        </r>
      </text>
    </comment>
    <comment ref="Z31" authorId="0" shapeId="0" xr:uid="{00000000-0006-0000-0500-0000B8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AUTHORITY\Local Account</t>
        </r>
        <r>
          <rPr>
            <sz val="11"/>
            <color rgb="FF000000"/>
            <rFont val="Calibri"/>
          </rPr>
          <t>'</t>
        </r>
      </text>
    </comment>
    <comment ref="AA31" authorId="0" shapeId="0" xr:uid="{00000000-0006-0000-0500-0000B9000000}">
      <text>
        <r>
          <rPr>
            <sz val="11"/>
            <rFont val="Calibri"/>
          </rPr>
          <t xml:space="preserve">Ensure </t>
        </r>
        <r>
          <rPr>
            <sz val="11"/>
            <color rgb="FF000000"/>
            <rFont val="Calibri"/>
          </rPr>
          <t>'</t>
        </r>
        <r>
          <rPr>
            <b/>
            <sz val="11"/>
            <color rgb="FF000000"/>
            <rFont val="Calibri"/>
          </rPr>
          <t>SafeModeBlockNonAdmins</t>
        </r>
        <r>
          <rPr>
            <sz val="11"/>
            <color rgb="FF000000"/>
            <rFont val="Calibri"/>
          </rPr>
          <t>'</t>
        </r>
        <r>
          <rPr>
            <sz val="11"/>
            <color rgb="FF000000"/>
            <rFont val="Calibri"/>
          </rPr>
          <t xml:space="preserve"> is set to </t>
        </r>
        <r>
          <rPr>
            <sz val="11"/>
            <color rgb="FF000000"/>
            <rFont val="Calibri"/>
          </rPr>
          <t>'</t>
        </r>
        <r>
          <rPr>
            <b/>
            <sz val="11"/>
            <color rgb="FF000000"/>
            <rFont val="Calibri"/>
          </rPr>
          <t>0x00000001 (1)</t>
        </r>
        <r>
          <rPr>
            <sz val="11"/>
            <color rgb="FF000000"/>
            <rFont val="Calibri"/>
          </rPr>
          <t>'</t>
        </r>
      </text>
    </comment>
    <comment ref="AB31" authorId="0" shapeId="0" xr:uid="{00000000-0006-0000-0500-0000BA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C31" authorId="0" shapeId="0" xr:uid="{00000000-0006-0000-0500-0000BB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D31" authorId="0" shapeId="0" xr:uid="{00000000-0006-0000-0500-0000BC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E31" authorId="0" shapeId="0" xr:uid="{00000000-0006-0000-0500-0000BD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31" authorId="0" shapeId="0" xr:uid="{00000000-0006-0000-0500-0000BE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AUTHORITY\Local Account</t>
        </r>
        <r>
          <rPr>
            <sz val="11"/>
            <color rgb="FF000000"/>
            <rFont val="Calibri"/>
          </rPr>
          <t>'</t>
        </r>
      </text>
    </comment>
    <comment ref="AG31" authorId="0" shapeId="0" xr:uid="{00000000-0006-0000-0500-0000BF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H31" authorId="0" shapeId="0" xr:uid="{00000000-0006-0000-0500-0000C0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31" authorId="0" shapeId="0" xr:uid="{00000000-0006-0000-0500-0000C1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J31" authorId="0" shapeId="0" xr:uid="{00000000-0006-0000-0500-0000C2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K31" authorId="0" shapeId="0" xr:uid="{00000000-0006-0000-0500-0000C3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L31" authorId="0" shapeId="0" xr:uid="{00000000-0006-0000-0500-0000A4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31" authorId="0" shapeId="0" xr:uid="{00000000-0006-0000-0500-0000A5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31" authorId="0" shapeId="0" xr:uid="{00000000-0006-0000-0500-0000A6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37" authorId="0" shapeId="0" xr:uid="{00000000-0006-0000-0500-0000C4000000}">
      <text>
        <r>
          <rPr>
            <sz val="11"/>
            <rFont val="Calibri"/>
          </rPr>
          <t xml:space="preserve">Ensure </t>
        </r>
        <r>
          <rPr>
            <sz val="11"/>
            <color rgb="FF000000"/>
            <rFont val="Calibri"/>
          </rPr>
          <t>'</t>
        </r>
        <r>
          <rPr>
            <b/>
            <sz val="11"/>
            <color rgb="FF000000"/>
            <rFont val="Calibri"/>
          </rPr>
          <t>Configure Windows Defender SmartScreen (File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I37" authorId="0" shapeId="0" xr:uid="{00000000-0006-0000-0500-0000C5000000}">
      <text>
        <r>
          <rPr>
            <sz val="11"/>
            <rFont val="Calibri"/>
          </rPr>
          <t xml:space="preserve">Ensure </t>
        </r>
        <r>
          <rPr>
            <sz val="11"/>
            <color rgb="FF000000"/>
            <rFont val="Calibri"/>
          </rPr>
          <t>'</t>
        </r>
        <r>
          <rPr>
            <b/>
            <sz val="11"/>
            <color rgb="FF000000"/>
            <rFont val="Calibri"/>
          </rPr>
          <t>Configure Windows Defender SmartScreen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H41" authorId="0" shapeId="0" xr:uid="{00000000-0006-0000-0500-0000C600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 4 - Auto download and schedule the install</t>
        </r>
        <r>
          <rPr>
            <sz val="11"/>
            <color rgb="FF000000"/>
            <rFont val="Calibri"/>
          </rPr>
          <t>'</t>
        </r>
      </text>
    </comment>
    <comment ref="I41" authorId="0" shapeId="0" xr:uid="{00000000-0006-0000-0500-0000C7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H44" authorId="0" shapeId="0" xr:uid="{00000000-0006-0000-0500-0000C800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44" authorId="0" shapeId="0" xr:uid="{00000000-0006-0000-0500-0000C9000000}">
      <text>
        <r>
          <rPr>
            <sz val="11"/>
            <rFont val="Calibri"/>
          </rPr>
          <t xml:space="preserve">Ensure </t>
        </r>
        <r>
          <rPr>
            <sz val="11"/>
            <color rgb="FF000000"/>
            <rFont val="Calibri"/>
          </rPr>
          <t>'</t>
        </r>
        <r>
          <rPr>
            <b/>
            <sz val="11"/>
            <color rgb="FF000000"/>
            <rFont val="Calibri"/>
          </rPr>
          <t>Hide mechanisms to remove zone information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4" authorId="0" shapeId="0" xr:uid="{00000000-0006-0000-0500-0000CA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seconds</t>
        </r>
        <r>
          <rPr>
            <sz val="11"/>
            <color rgb="FF000000"/>
            <rFont val="Calibri"/>
          </rPr>
          <t>'</t>
        </r>
      </text>
    </comment>
    <comment ref="K44" authorId="0" shapeId="0" xr:uid="{00000000-0006-0000-0500-0000CB000000}">
      <text>
        <r>
          <rPr>
            <sz val="11"/>
            <rFont val="Calibri"/>
          </rPr>
          <t xml:space="preserve">Ensure </t>
        </r>
        <r>
          <rPr>
            <sz val="11"/>
            <color rgb="FF000000"/>
            <rFont val="Calibri"/>
          </rPr>
          <t>'</t>
        </r>
        <r>
          <rPr>
            <b/>
            <sz val="11"/>
            <color rgb="FF000000"/>
            <rFont val="Calibri"/>
          </rPr>
          <t>HideFileExt</t>
        </r>
        <r>
          <rPr>
            <sz val="11"/>
            <color rgb="FF000000"/>
            <rFont val="Calibri"/>
          </rPr>
          <t>'</t>
        </r>
        <r>
          <rPr>
            <sz val="11"/>
            <color rgb="FF000000"/>
            <rFont val="Calibri"/>
          </rPr>
          <t xml:space="preserve"> is set to </t>
        </r>
        <r>
          <rPr>
            <sz val="11"/>
            <color rgb="FF000000"/>
            <rFont val="Calibri"/>
          </rPr>
          <t>'</t>
        </r>
        <r>
          <rPr>
            <b/>
            <sz val="11"/>
            <color rgb="FF000000"/>
            <rFont val="Calibri"/>
          </rPr>
          <t>0x00000000 (0)</t>
        </r>
        <r>
          <rPr>
            <sz val="11"/>
            <color rgb="FF000000"/>
            <rFont val="Calibri"/>
          </rPr>
          <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Remote Desktop Users</t>
        </r>
        <r>
          <rPr>
            <sz val="11"/>
            <color rgb="FF000000"/>
            <rFont val="Calibri"/>
          </rPr>
          <t>'</t>
        </r>
      </text>
    </comment>
    <comment ref="K3" authorId="0" shapeId="0" xr:uid="{00000000-0006-0000-0600-000002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Users</t>
        </r>
        <r>
          <rPr>
            <sz val="11"/>
            <color rgb="FF000000"/>
            <rFont val="Calibri"/>
          </rPr>
          <t>'</t>
        </r>
      </text>
    </comment>
    <comment ref="J4" authorId="0" shapeId="0" xr:uid="{00000000-0006-0000-0600-000003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4" authorId="0" shapeId="0" xr:uid="{00000000-0006-0000-0600-00001A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4" authorId="0" shapeId="0" xr:uid="{00000000-0006-0000-0600-000004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 authorId="0" shapeId="0" xr:uid="{00000000-0006-0000-0600-000005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 authorId="0" shapeId="0" xr:uid="{00000000-0006-0000-0600-000006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 authorId="0" shapeId="0" xr:uid="{00000000-0006-0000-0600-000007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4" authorId="0" shapeId="0" xr:uid="{00000000-0006-0000-0600-000008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4" authorId="0" shapeId="0" xr:uid="{00000000-0006-0000-0600-000009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R4" authorId="0" shapeId="0" xr:uid="{00000000-0006-0000-0600-00000A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4" authorId="0" shapeId="0" xr:uid="{00000000-0006-0000-0600-00000B000000}">
      <text>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4" authorId="0" shapeId="0" xr:uid="{00000000-0006-0000-0600-00000C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4" authorId="0" shapeId="0" xr:uid="{00000000-0006-0000-0600-00000D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 authorId="0" shapeId="0" xr:uid="{00000000-0006-0000-0600-00000E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4" authorId="0" shapeId="0" xr:uid="{00000000-0006-0000-0600-00000F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Remote Desktop Users</t>
        </r>
        <r>
          <rPr>
            <sz val="11"/>
            <color rgb="FF000000"/>
            <rFont val="Calibri"/>
          </rPr>
          <t>'</t>
        </r>
      </text>
    </comment>
    <comment ref="X4" authorId="0" shapeId="0" xr:uid="{00000000-0006-0000-0600-000010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AUTHORITY\Local Account</t>
        </r>
        <r>
          <rPr>
            <sz val="11"/>
            <color rgb="FF000000"/>
            <rFont val="Calibri"/>
          </rPr>
          <t>'</t>
        </r>
      </text>
    </comment>
    <comment ref="Y4" authorId="0" shapeId="0" xr:uid="{00000000-0006-0000-0600-000011000000}">
      <text>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text>
    </comment>
    <comment ref="Z4" authorId="0" shapeId="0" xr:uid="{00000000-0006-0000-0600-000012000000}">
      <text>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 (on-premises AD)</t>
        </r>
        <r>
          <rPr>
            <sz val="11"/>
            <color rgb="FF000000"/>
            <rFont val="Calibri"/>
          </rPr>
          <t>'</t>
        </r>
      </text>
    </comment>
    <comment ref="AA4" authorId="0" shapeId="0" xr:uid="{00000000-0006-0000-0600-000013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4" authorId="0" shapeId="0" xr:uid="{00000000-0006-0000-0600-000014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C4" authorId="0" shapeId="0" xr:uid="{00000000-0006-0000-0600-000015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D4" authorId="0" shapeId="0" xr:uid="{00000000-0006-0000-0600-000016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AUTHORITY\Local Account</t>
        </r>
        <r>
          <rPr>
            <sz val="11"/>
            <color rgb="FF000000"/>
            <rFont val="Calibri"/>
          </rPr>
          <t>'</t>
        </r>
      </text>
    </comment>
    <comment ref="AE4" authorId="0" shapeId="0" xr:uid="{00000000-0006-0000-0600-000017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F4" authorId="0" shapeId="0" xr:uid="{00000000-0006-0000-0600-000018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4" authorId="0" shapeId="0" xr:uid="{00000000-0006-0000-0600-000019000000}">
      <text>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5" authorId="0" shapeId="0" xr:uid="{00000000-0006-0000-0600-00001B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7" authorId="0" shapeId="0" xr:uid="{00000000-0006-0000-0600-00001C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7" authorId="0" shapeId="0" xr:uid="{00000000-0006-0000-0600-00002C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7" authorId="0" shapeId="0" xr:uid="{00000000-0006-0000-0600-00002D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7" authorId="0" shapeId="0" xr:uid="{00000000-0006-0000-0600-00002E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7" authorId="0" shapeId="0" xr:uid="{00000000-0006-0000-0600-00002F000000}">
      <text>
        <r>
          <rPr>
            <sz val="11"/>
            <rFont val="Calibri"/>
          </rPr>
          <t xml:space="preserve">Ensure </t>
        </r>
        <r>
          <rPr>
            <sz val="11"/>
            <color rgb="FF000000"/>
            <rFont val="Calibri"/>
          </rPr>
          <t>'</t>
        </r>
        <r>
          <rPr>
            <b/>
            <sz val="11"/>
            <color rgb="FF000000"/>
            <rFont val="Calibri"/>
          </rPr>
          <t>Require trusted path for credential entry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7" authorId="0" shapeId="0" xr:uid="{00000000-0006-0000-0600-000030000000}">
      <text>
        <r>
          <rPr>
            <sz val="11"/>
            <rFont val="Calibri"/>
          </rPr>
          <t xml:space="preserve">Ensure </t>
        </r>
        <r>
          <rPr>
            <sz val="11"/>
            <color rgb="FF000000"/>
            <rFont val="Calibri"/>
          </rPr>
          <t>'</t>
        </r>
        <r>
          <rPr>
            <b/>
            <sz val="11"/>
            <color rgb="FF000000"/>
            <rFont val="Calibri"/>
          </rPr>
          <t>Disable or enable software Secure Attention Sequence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7" authorId="0" shapeId="0" xr:uid="{00000000-0006-0000-0600-000031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7" authorId="0" shapeId="0" xr:uid="{00000000-0006-0000-0600-000032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7" authorId="0" shapeId="0" xr:uid="{00000000-0006-0000-0600-000033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the secure desktop</t>
        </r>
        <r>
          <rPr>
            <sz val="11"/>
            <color rgb="FF000000"/>
            <rFont val="Calibri"/>
          </rPr>
          <t>'</t>
        </r>
      </text>
    </comment>
    <comment ref="S7" authorId="0" shapeId="0" xr:uid="{00000000-0006-0000-0600-000034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T7" authorId="0" shapeId="0" xr:uid="{00000000-0006-0000-0600-000035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7" authorId="0" shapeId="0" xr:uid="{00000000-0006-0000-0600-000036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7" authorId="0" shapeId="0" xr:uid="{00000000-0006-0000-0600-000037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7" authorId="0" shapeId="0" xr:uid="{00000000-0006-0000-0600-000038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7" authorId="0" shapeId="0" xr:uid="{00000000-0006-0000-0600-000039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7" authorId="0" shapeId="0" xr:uid="{00000000-0006-0000-0600-00003A000000}">
      <text>
        <r>
          <rPr>
            <sz val="11"/>
            <rFont val="Calibri"/>
          </rPr>
          <t xml:space="preserve">Ensure </t>
        </r>
        <r>
          <rPr>
            <sz val="11"/>
            <color rgb="FF000000"/>
            <rFont val="Calibri"/>
          </rPr>
          <t>'</t>
        </r>
        <r>
          <rPr>
            <b/>
            <sz val="11"/>
            <color rgb="FF000000"/>
            <rFont val="Calibri"/>
          </rPr>
          <t>Prevent access to the command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 Yes</t>
        </r>
        <r>
          <rPr>
            <sz val="11"/>
            <color rgb="FF000000"/>
            <rFont val="Calibri"/>
          </rPr>
          <t>'</t>
        </r>
      </text>
    </comment>
    <comment ref="Z7" authorId="0" shapeId="0" xr:uid="{00000000-0006-0000-0600-00003B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7" authorId="0" shapeId="0" xr:uid="{00000000-0006-0000-0600-00003C000000}">
      <text>
        <r>
          <rPr>
            <sz val="11"/>
            <rFont val="Calibri"/>
          </rPr>
          <t xml:space="preserve">Ensure </t>
        </r>
        <r>
          <rPr>
            <sz val="11"/>
            <color rgb="FF000000"/>
            <rFont val="Calibri"/>
          </rPr>
          <t>'</t>
        </r>
        <r>
          <rPr>
            <b/>
            <sz val="11"/>
            <color rgb="FF000000"/>
            <rFont val="Calibri"/>
          </rPr>
          <t>Always install with elevated privileges (Computer)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7" authorId="0" shapeId="0" xr:uid="{00000000-0006-0000-0600-00003D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7" authorId="0" shapeId="0" xr:uid="{00000000-0006-0000-0600-00003E000000}">
      <text>
        <r>
          <rPr>
            <sz val="11"/>
            <rFont val="Calibri"/>
          </rPr>
          <t xml:space="preserve">Ensure </t>
        </r>
        <r>
          <rPr>
            <sz val="11"/>
            <color rgb="FF000000"/>
            <rFont val="Calibri"/>
          </rPr>
          <t>'</t>
        </r>
        <r>
          <rPr>
            <b/>
            <sz val="11"/>
            <color rgb="FF000000"/>
            <rFont val="Calibri"/>
          </rPr>
          <t>Limits printer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7" authorId="0" shapeId="0" xr:uid="{00000000-0006-0000-0600-00003F000000}">
      <text>
        <r>
          <rPr>
            <sz val="11"/>
            <rFont val="Calibri"/>
          </rPr>
          <t xml:space="preserve">Ensure </t>
        </r>
        <r>
          <rPr>
            <sz val="11"/>
            <color rgb="FF000000"/>
            <rFont val="Calibri"/>
          </rPr>
          <t>'</t>
        </r>
        <r>
          <rPr>
            <b/>
            <sz val="11"/>
            <color rgb="FF000000"/>
            <rFont val="Calibri"/>
          </rPr>
          <t>Prevent access to registry editing tools</t>
        </r>
        <r>
          <rPr>
            <sz val="11"/>
            <color rgb="FF000000"/>
            <rFont val="Calibri"/>
          </rPr>
          <t>'</t>
        </r>
        <r>
          <rPr>
            <sz val="11"/>
            <color rgb="FF000000"/>
            <rFont val="Calibri"/>
          </rPr>
          <t xml:space="preserve"> is set to </t>
        </r>
        <r>
          <rPr>
            <sz val="11"/>
            <color rgb="FF000000"/>
            <rFont val="Calibri"/>
          </rPr>
          <t>'</t>
        </r>
        <r>
          <rPr>
            <b/>
            <sz val="11"/>
            <color rgb="FF000000"/>
            <rFont val="Calibri"/>
          </rPr>
          <t>Enabled: Yes</t>
        </r>
        <r>
          <rPr>
            <sz val="11"/>
            <color rgb="FF000000"/>
            <rFont val="Calibri"/>
          </rPr>
          <t>'</t>
        </r>
      </text>
    </comment>
    <comment ref="AE7" authorId="0" shapeId="0" xr:uid="{00000000-0006-0000-0600-000040000000}">
      <text>
        <r>
          <rPr>
            <sz val="11"/>
            <rFont val="Calibri"/>
          </rPr>
          <t xml:space="preserve">Ensure </t>
        </r>
        <r>
          <rPr>
            <sz val="11"/>
            <color rgb="FF000000"/>
            <rFont val="Calibri"/>
          </rPr>
          <t>'</t>
        </r>
        <r>
          <rPr>
            <b/>
            <sz val="11"/>
            <color rgb="FF000000"/>
            <rFont val="Calibri"/>
          </rPr>
          <t>SafeModeBlockNonAdmins</t>
        </r>
        <r>
          <rPr>
            <sz val="11"/>
            <color rgb="FF000000"/>
            <rFont val="Calibri"/>
          </rPr>
          <t>'</t>
        </r>
        <r>
          <rPr>
            <sz val="11"/>
            <color rgb="FF000000"/>
            <rFont val="Calibri"/>
          </rPr>
          <t xml:space="preserve"> is set to </t>
        </r>
        <r>
          <rPr>
            <sz val="11"/>
            <color rgb="FF000000"/>
            <rFont val="Calibri"/>
          </rPr>
          <t>'</t>
        </r>
        <r>
          <rPr>
            <b/>
            <sz val="11"/>
            <color rgb="FF000000"/>
            <rFont val="Calibri"/>
          </rPr>
          <t>0x00000001 (1)</t>
        </r>
        <r>
          <rPr>
            <sz val="11"/>
            <color rgb="FF000000"/>
            <rFont val="Calibri"/>
          </rPr>
          <t>'</t>
        </r>
      </text>
    </comment>
    <comment ref="AF7" authorId="0" shapeId="0" xr:uid="{00000000-0006-0000-0600-000041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7" authorId="0" shapeId="0" xr:uid="{00000000-0006-0000-0600-000042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7" authorId="0" shapeId="0" xr:uid="{00000000-0006-0000-0600-00001D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7" authorId="0" shapeId="0" xr:uid="{00000000-0006-0000-0600-00001E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J7" authorId="0" shapeId="0" xr:uid="{00000000-0006-0000-0600-00001F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K7" authorId="0" shapeId="0" xr:uid="{00000000-0006-0000-0600-000020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L7" authorId="0" shapeId="0" xr:uid="{00000000-0006-0000-0600-000021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M7" authorId="0" shapeId="0" xr:uid="{00000000-0006-0000-0600-000022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N7" authorId="0" shapeId="0" xr:uid="{00000000-0006-0000-0600-000023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O7" authorId="0" shapeId="0" xr:uid="{00000000-0006-0000-0600-000024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P7" authorId="0" shapeId="0" xr:uid="{00000000-0006-0000-0600-000025000000}">
      <text>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Q7" authorId="0" shapeId="0" xr:uid="{00000000-0006-0000-0600-000026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R7" authorId="0" shapeId="0" xr:uid="{00000000-0006-0000-0600-000027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S7" authorId="0" shapeId="0" xr:uid="{00000000-0006-0000-0600-000028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T7" authorId="0" shapeId="0" xr:uid="{00000000-0006-0000-0600-000029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7" authorId="0" shapeId="0" xr:uid="{00000000-0006-0000-0600-00002A000000}">
      <text>
        <r>
          <rPr>
            <sz val="11"/>
            <rFont val="Calibri"/>
          </rPr>
          <t xml:space="preserve">Ensure </t>
        </r>
        <r>
          <rPr>
            <sz val="11"/>
            <color rgb="FF000000"/>
            <rFont val="Calibri"/>
          </rPr>
          <t>'</t>
        </r>
        <r>
          <rPr>
            <b/>
            <sz val="11"/>
            <color rgb="FF000000"/>
            <rFont val="Calibri"/>
          </rPr>
          <t>Remove Security tab</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7" authorId="0" shapeId="0" xr:uid="{00000000-0006-0000-0600-00002B000000}">
      <text>
        <r>
          <rPr>
            <sz val="11"/>
            <rFont val="Calibri"/>
          </rPr>
          <t xml:space="preserve">Ensure </t>
        </r>
        <r>
          <rPr>
            <sz val="11"/>
            <color rgb="FF000000"/>
            <rFont val="Calibri"/>
          </rPr>
          <t>'</t>
        </r>
        <r>
          <rPr>
            <b/>
            <sz val="11"/>
            <color rgb="FF000000"/>
            <rFont val="Calibri"/>
          </rPr>
          <t>Determine if interactive users can generate Resultant Set of Policy data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2" authorId="0" shapeId="0" xr:uid="{00000000-0006-0000-0600-000043000000}">
      <text>
        <r>
          <rPr>
            <sz val="11"/>
            <rFont val="Calibri"/>
          </rPr>
          <t xml:space="preserve">Ensure </t>
        </r>
        <r>
          <rPr>
            <sz val="11"/>
            <color rgb="FF000000"/>
            <rFont val="Calibri"/>
          </rPr>
          <t>'</t>
        </r>
        <r>
          <rPr>
            <b/>
            <sz val="11"/>
            <color rgb="FF000000"/>
            <rFont val="Calibri"/>
          </rPr>
          <t>Enable MPR notifications for the system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2" authorId="0" shapeId="0" xr:uid="{00000000-0006-0000-0600-000044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12" authorId="0" shapeId="0" xr:uid="{00000000-0006-0000-0600-000045000000}">
      <text>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2" authorId="0" shapeId="0" xr:uid="{00000000-0006-0000-0600-000046000000}">
      <text>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2" authorId="0" shapeId="0" xr:uid="{00000000-0006-0000-0600-000047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2" authorId="0" shapeId="0" xr:uid="{00000000-0006-0000-0600-000048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2" authorId="0" shapeId="0" xr:uid="{00000000-0006-0000-0600-000049000000}">
      <text>
        <r>
          <rPr>
            <sz val="11"/>
            <rFont val="Calibri"/>
          </rPr>
          <t xml:space="preserve">Ensure </t>
        </r>
        <r>
          <rPr>
            <sz val="11"/>
            <color rgb="FF000000"/>
            <rFont val="Calibri"/>
          </rPr>
          <t>'</t>
        </r>
        <r>
          <rPr>
            <b/>
            <sz val="11"/>
            <color rgb="FF000000"/>
            <rFont val="Calibri"/>
          </rPr>
          <t>Specify the system hibernate timeout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Q12" authorId="0" shapeId="0" xr:uid="{00000000-0006-0000-0600-00004A000000}">
      <text>
        <r>
          <rPr>
            <sz val="11"/>
            <rFont val="Calibri"/>
          </rPr>
          <t xml:space="preserve">Ensure </t>
        </r>
        <r>
          <rPr>
            <sz val="11"/>
            <color rgb="FF000000"/>
            <rFont val="Calibri"/>
          </rPr>
          <t>'</t>
        </r>
        <r>
          <rPr>
            <b/>
            <sz val="11"/>
            <color rgb="FF000000"/>
            <rFont val="Calibri"/>
          </rPr>
          <t>Specify the system hibernate timeout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R12" authorId="0" shapeId="0" xr:uid="{00000000-0006-0000-0600-00004B000000}">
      <text>
        <r>
          <rPr>
            <sz val="11"/>
            <rFont val="Calibri"/>
          </rPr>
          <t xml:space="preserve">Ensure </t>
        </r>
        <r>
          <rPr>
            <sz val="11"/>
            <color rgb="FF000000"/>
            <rFont val="Calibri"/>
          </rPr>
          <t>'</t>
        </r>
        <r>
          <rPr>
            <b/>
            <sz val="11"/>
            <color rgb="FF000000"/>
            <rFont val="Calibri"/>
          </rPr>
          <t>Specify the system sleep timeout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S12" authorId="0" shapeId="0" xr:uid="{00000000-0006-0000-0600-00004C000000}">
      <text>
        <r>
          <rPr>
            <sz val="11"/>
            <rFont val="Calibri"/>
          </rPr>
          <t xml:space="preserve">Ensure </t>
        </r>
        <r>
          <rPr>
            <sz val="11"/>
            <color rgb="FF000000"/>
            <rFont val="Calibri"/>
          </rPr>
          <t>'</t>
        </r>
        <r>
          <rPr>
            <b/>
            <sz val="11"/>
            <color rgb="FF000000"/>
            <rFont val="Calibri"/>
          </rPr>
          <t>Specify the system sleep timeout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T12" authorId="0" shapeId="0" xr:uid="{00000000-0006-0000-0600-00004D000000}">
      <text>
        <r>
          <rPr>
            <sz val="11"/>
            <rFont val="Calibri"/>
          </rPr>
          <t xml:space="preserve">Ensure </t>
        </r>
        <r>
          <rPr>
            <sz val="11"/>
            <color rgb="FF000000"/>
            <rFont val="Calibri"/>
          </rPr>
          <t>'</t>
        </r>
        <r>
          <rPr>
            <b/>
            <sz val="11"/>
            <color rgb="FF000000"/>
            <rFont val="Calibri"/>
          </rPr>
          <t>Specify the unattended sleep timeout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U12" authorId="0" shapeId="0" xr:uid="{00000000-0006-0000-0600-00004E000000}">
      <text>
        <r>
          <rPr>
            <sz val="11"/>
            <rFont val="Calibri"/>
          </rPr>
          <t xml:space="preserve">Ensure </t>
        </r>
        <r>
          <rPr>
            <sz val="11"/>
            <color rgb="FF000000"/>
            <rFont val="Calibri"/>
          </rPr>
          <t>'</t>
        </r>
        <r>
          <rPr>
            <b/>
            <sz val="11"/>
            <color rgb="FF000000"/>
            <rFont val="Calibri"/>
          </rPr>
          <t>Specify the unattended sleep timeout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text>
    </comment>
    <comment ref="V12" authorId="0" shapeId="0" xr:uid="{00000000-0006-0000-0600-00004F000000}">
      <text>
        <r>
          <rPr>
            <sz val="11"/>
            <rFont val="Calibri"/>
          </rPr>
          <t xml:space="preserve">Ensure </t>
        </r>
        <r>
          <rPr>
            <sz val="11"/>
            <color rgb="FF000000"/>
            <rFont val="Calibri"/>
          </rPr>
          <t>'</t>
        </r>
        <r>
          <rPr>
            <b/>
            <sz val="11"/>
            <color rgb="FF000000"/>
            <rFont val="Calibri"/>
          </rPr>
          <t>Turn off hybrid sleep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2" authorId="0" shapeId="0" xr:uid="{00000000-0006-0000-0600-000050000000}">
      <text>
        <r>
          <rPr>
            <sz val="11"/>
            <rFont val="Calibri"/>
          </rPr>
          <t xml:space="preserve">Ensure </t>
        </r>
        <r>
          <rPr>
            <sz val="11"/>
            <color rgb="FF000000"/>
            <rFont val="Calibri"/>
          </rPr>
          <t>'</t>
        </r>
        <r>
          <rPr>
            <b/>
            <sz val="11"/>
            <color rgb="FF000000"/>
            <rFont val="Calibri"/>
          </rPr>
          <t>Turn off hybrid sleep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2" authorId="0" shapeId="0" xr:uid="{00000000-0006-0000-0600-000051000000}">
      <text>
        <r>
          <rPr>
            <sz val="11"/>
            <rFont val="Calibri"/>
          </rPr>
          <t xml:space="preserve">Ensure </t>
        </r>
        <r>
          <rPr>
            <sz val="11"/>
            <color rgb="FF000000"/>
            <rFont val="Calibri"/>
          </rPr>
          <t>'</t>
        </r>
        <r>
          <rPr>
            <b/>
            <sz val="11"/>
            <color rgb="FF000000"/>
            <rFont val="Calibri"/>
          </rPr>
          <t>Show hibernate in the power options menu</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2" authorId="0" shapeId="0" xr:uid="{00000000-0006-0000-0600-000052000000}">
      <text>
        <r>
          <rPr>
            <sz val="11"/>
            <rFont val="Calibri"/>
          </rPr>
          <t xml:space="preserve">Ensure </t>
        </r>
        <r>
          <rPr>
            <sz val="11"/>
            <color rgb="FF000000"/>
            <rFont val="Calibri"/>
          </rPr>
          <t>'</t>
        </r>
        <r>
          <rPr>
            <b/>
            <sz val="11"/>
            <color rgb="FF000000"/>
            <rFont val="Calibri"/>
          </rPr>
          <t>Show sleep in the power options menu</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12" authorId="0" shapeId="0" xr:uid="{00000000-0006-0000-0600-000053000000}">
      <text>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2" authorId="0" shapeId="0" xr:uid="{00000000-0006-0000-0600-000054000000}">
      <text>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2" authorId="0" shapeId="0" xr:uid="{00000000-0006-0000-0600-000055000000}">
      <text>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2" authorId="0" shapeId="0" xr:uid="{00000000-0006-0000-0600-000056000000}">
      <text>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text>
    </comment>
    <comment ref="AD12" authorId="0" shapeId="0" xr:uid="{00000000-0006-0000-0600-000057000000}">
      <text>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text>
    </comment>
    <comment ref="AE12" authorId="0" shapeId="0" xr:uid="{00000000-0006-0000-0600-000058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seconds</t>
        </r>
        <r>
          <rPr>
            <sz val="11"/>
            <color rgb="FF000000"/>
            <rFont val="Calibri"/>
          </rPr>
          <t>'</t>
        </r>
      </text>
    </comment>
    <comment ref="AF12" authorId="0" shapeId="0" xr:uid="{00000000-0006-0000-0600-000059000000}">
      <text>
        <r>
          <rPr>
            <sz val="11"/>
            <rFont val="Calibri"/>
          </rPr>
          <t xml:space="preserve">Ensure </t>
        </r>
        <r>
          <rPr>
            <sz val="11"/>
            <color rgb="FF000000"/>
            <rFont val="Calibri"/>
          </rPr>
          <t>'</t>
        </r>
        <r>
          <rPr>
            <b/>
            <sz val="11"/>
            <color rgb="FF000000"/>
            <rFont val="Calibri"/>
          </rPr>
          <t>Enable screen saver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2" authorId="0" shapeId="0" xr:uid="{00000000-0006-0000-0600-00005A000000}">
      <text>
        <r>
          <rPr>
            <sz val="11"/>
            <rFont val="Calibri"/>
          </rPr>
          <t xml:space="preserve">Ensure </t>
        </r>
        <r>
          <rPr>
            <sz val="11"/>
            <color rgb="FF000000"/>
            <rFont val="Calibri"/>
          </rPr>
          <t>'</t>
        </r>
        <r>
          <rPr>
            <b/>
            <sz val="11"/>
            <color rgb="FF000000"/>
            <rFont val="Calibri"/>
          </rPr>
          <t>Password protect the screen saver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2" authorId="0" shapeId="0" xr:uid="{00000000-0006-0000-0600-00005B000000}">
      <text>
        <r>
          <rPr>
            <sz val="11"/>
            <rFont val="Calibri"/>
          </rPr>
          <t xml:space="preserve">Ensure </t>
        </r>
        <r>
          <rPr>
            <sz val="11"/>
            <color rgb="FF000000"/>
            <rFont val="Calibri"/>
          </rPr>
          <t>'</t>
        </r>
        <r>
          <rPr>
            <b/>
            <sz val="11"/>
            <color rgb="FF000000"/>
            <rFont val="Calibri"/>
          </rPr>
          <t>Screen saver timeout</t>
        </r>
        <r>
          <rPr>
            <sz val="11"/>
            <color rgb="FF000000"/>
            <rFont val="Calibri"/>
          </rPr>
          <t>'</t>
        </r>
        <r>
          <rPr>
            <sz val="11"/>
            <color rgb="FF000000"/>
            <rFont val="Calibri"/>
          </rPr>
          <t xml:space="preserve"> is set to </t>
        </r>
        <r>
          <rPr>
            <sz val="11"/>
            <color rgb="FF000000"/>
            <rFont val="Calibri"/>
          </rPr>
          <t>'</t>
        </r>
        <r>
          <rPr>
            <b/>
            <sz val="11"/>
            <color rgb="FF000000"/>
            <rFont val="Calibri"/>
          </rPr>
          <t>Enabled: 900</t>
        </r>
        <r>
          <rPr>
            <sz val="11"/>
            <color rgb="FF000000"/>
            <rFont val="Calibri"/>
          </rPr>
          <t>'</t>
        </r>
      </text>
    </comment>
    <comment ref="AI12" authorId="0" shapeId="0" xr:uid="{00000000-0006-0000-0600-00005C000000}">
      <text>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3" authorId="0" shapeId="0" xr:uid="{00000000-0006-0000-0600-00005D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3" authorId="0" shapeId="0" xr:uid="{00000000-0006-0000-0600-00005E000000}">
      <text>
        <r>
          <rPr>
            <sz val="11"/>
            <rFont val="Calibri"/>
          </rPr>
          <t xml:space="preserve">Ensure </t>
        </r>
        <r>
          <rPr>
            <sz val="11"/>
            <color rgb="FF000000"/>
            <rFont val="Calibri"/>
          </rPr>
          <t>'</t>
        </r>
        <r>
          <rPr>
            <b/>
            <sz val="11"/>
            <color rgb="FF000000"/>
            <rFont val="Calibri"/>
          </rPr>
          <t>Specify the maximum log file size (KB)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 65536</t>
        </r>
        <r>
          <rPr>
            <sz val="11"/>
            <color rgb="FF000000"/>
            <rFont val="Calibri"/>
          </rPr>
          <t>'</t>
        </r>
      </text>
    </comment>
    <comment ref="L23" authorId="0" shapeId="0" xr:uid="{00000000-0006-0000-0600-00005F000000}">
      <text>
        <r>
          <rPr>
            <sz val="11"/>
            <rFont val="Calibri"/>
          </rPr>
          <t xml:space="preserve">Ensure </t>
        </r>
        <r>
          <rPr>
            <sz val="11"/>
            <color rgb="FF000000"/>
            <rFont val="Calibri"/>
          </rPr>
          <t>'</t>
        </r>
        <r>
          <rPr>
            <b/>
            <sz val="11"/>
            <color rgb="FF000000"/>
            <rFont val="Calibri"/>
          </rPr>
          <t>Specify the maximum log file size (KB)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2097152</t>
        </r>
        <r>
          <rPr>
            <sz val="11"/>
            <color rgb="FF000000"/>
            <rFont val="Calibri"/>
          </rPr>
          <t>'</t>
        </r>
      </text>
    </comment>
    <comment ref="M23" authorId="0" shapeId="0" xr:uid="{00000000-0006-0000-0600-000060000000}">
      <text>
        <r>
          <rPr>
            <sz val="11"/>
            <rFont val="Calibri"/>
          </rPr>
          <t xml:space="preserve">Ensure </t>
        </r>
        <r>
          <rPr>
            <sz val="11"/>
            <color rgb="FF000000"/>
            <rFont val="Calibri"/>
          </rPr>
          <t>'</t>
        </r>
        <r>
          <rPr>
            <b/>
            <sz val="11"/>
            <color rgb="FF000000"/>
            <rFont val="Calibri"/>
          </rPr>
          <t>Specify the maximum log file size (KB) (System)</t>
        </r>
        <r>
          <rPr>
            <sz val="11"/>
            <color rgb="FF000000"/>
            <rFont val="Calibri"/>
          </rPr>
          <t>'</t>
        </r>
        <r>
          <rPr>
            <sz val="11"/>
            <color rgb="FF000000"/>
            <rFont val="Calibri"/>
          </rPr>
          <t xml:space="preserve"> is set to </t>
        </r>
        <r>
          <rPr>
            <sz val="11"/>
            <color rgb="FF000000"/>
            <rFont val="Calibri"/>
          </rPr>
          <t>'</t>
        </r>
        <r>
          <rPr>
            <b/>
            <sz val="11"/>
            <color rgb="FF000000"/>
            <rFont val="Calibri"/>
          </rPr>
          <t>Enabled: 65536</t>
        </r>
        <r>
          <rPr>
            <sz val="11"/>
            <color rgb="FF000000"/>
            <rFont val="Calibri"/>
          </rPr>
          <t>'</t>
        </r>
      </text>
    </comment>
    <comment ref="N23" authorId="0" shapeId="0" xr:uid="{00000000-0006-0000-0600-000061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O23" authorId="0" shapeId="0" xr:uid="{00000000-0006-0000-0600-000062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23" authorId="0" shapeId="0" xr:uid="{00000000-0006-0000-0600-000063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23" authorId="0" shapeId="0" xr:uid="{00000000-0006-0000-0600-000064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23" authorId="0" shapeId="0" xr:uid="{00000000-0006-0000-0600-000065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S23" authorId="0" shapeId="0" xr:uid="{00000000-0006-0000-0600-000066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T23" authorId="0" shapeId="0" xr:uid="{00000000-0006-0000-0600-000067000000}">
      <text>
        <r>
          <rPr>
            <sz val="11"/>
            <rFont val="Calibri"/>
          </rPr>
          <t xml:space="preserve">Ensure </t>
        </r>
        <r>
          <rPr>
            <sz val="11"/>
            <color rgb="FF000000"/>
            <rFont val="Calibri"/>
          </rPr>
          <t>'</t>
        </r>
        <r>
          <rPr>
            <b/>
            <sz val="11"/>
            <color rgb="FF000000"/>
            <rFont val="Calibri"/>
          </rPr>
          <t>Audit Process Termination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U23" authorId="0" shapeId="0" xr:uid="{00000000-0006-0000-0600-000068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V23" authorId="0" shapeId="0" xr:uid="{00000000-0006-0000-0600-000069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W23" authorId="0" shapeId="0" xr:uid="{00000000-0006-0000-0600-00006A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X23" authorId="0" shapeId="0" xr:uid="{00000000-0006-0000-0600-00006B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23" authorId="0" shapeId="0" xr:uid="{00000000-0006-0000-0600-00006C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23" authorId="0" shapeId="0" xr:uid="{00000000-0006-0000-0600-00006D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23" authorId="0" shapeId="0" xr:uid="{00000000-0006-0000-0600-00006E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23" authorId="0" shapeId="0" xr:uid="{00000000-0006-0000-0600-00006F000000}">
      <text>
        <r>
          <rPr>
            <sz val="11"/>
            <rFont val="Calibri"/>
          </rPr>
          <t xml:space="preserve">Ensure </t>
        </r>
        <r>
          <rPr>
            <sz val="11"/>
            <color rgb="FF000000"/>
            <rFont val="Calibri"/>
          </rPr>
          <t>'</t>
        </r>
        <r>
          <rPr>
            <b/>
            <sz val="11"/>
            <color rgb="FF000000"/>
            <rFont val="Calibri"/>
          </rPr>
          <t>Audit File System</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23" authorId="0" shapeId="0" xr:uid="{00000000-0006-0000-0600-000070000000}">
      <text>
        <r>
          <rPr>
            <sz val="11"/>
            <rFont val="Calibri"/>
          </rPr>
          <t xml:space="preserve">Ensure </t>
        </r>
        <r>
          <rPr>
            <sz val="11"/>
            <color rgb="FF000000"/>
            <rFont val="Calibri"/>
          </rPr>
          <t>'</t>
        </r>
        <r>
          <rPr>
            <b/>
            <sz val="11"/>
            <color rgb="FF000000"/>
            <rFont val="Calibri"/>
          </rPr>
          <t>Audit Kernel Object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23" authorId="0" shapeId="0" xr:uid="{00000000-0006-0000-0600-000071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23" authorId="0" shapeId="0" xr:uid="{00000000-0006-0000-0600-000072000000}">
      <text>
        <r>
          <rPr>
            <sz val="11"/>
            <rFont val="Calibri"/>
          </rPr>
          <t xml:space="preserve">Ensure </t>
        </r>
        <r>
          <rPr>
            <sz val="11"/>
            <color rgb="FF000000"/>
            <rFont val="Calibri"/>
          </rPr>
          <t>'</t>
        </r>
        <r>
          <rPr>
            <b/>
            <sz val="11"/>
            <color rgb="FF000000"/>
            <rFont val="Calibri"/>
          </rPr>
          <t>Audit Registry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23" authorId="0" shapeId="0" xr:uid="{00000000-0006-0000-0600-000073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23" authorId="0" shapeId="0" xr:uid="{00000000-0006-0000-0600-000074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H23" authorId="0" shapeId="0" xr:uid="{00000000-0006-0000-0600-000075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I23" authorId="0" shapeId="0" xr:uid="{00000000-0006-0000-0600-000076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23" authorId="0" shapeId="0" xr:uid="{00000000-0006-0000-0600-000077000000}">
      <text>
        <r>
          <rPr>
            <sz val="11"/>
            <rFont val="Calibri"/>
          </rPr>
          <t xml:space="preserve">Ensure </t>
        </r>
        <r>
          <rPr>
            <sz val="11"/>
            <color rgb="FF000000"/>
            <rFont val="Calibri"/>
          </rPr>
          <t>'</t>
        </r>
        <r>
          <rPr>
            <b/>
            <sz val="11"/>
            <color rgb="FF000000"/>
            <rFont val="Calibri"/>
          </rPr>
          <t>Turn on Module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23" authorId="0" shapeId="0" xr:uid="{00000000-0006-0000-0600-000078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L23" authorId="0" shapeId="0" xr:uid="{00000000-0006-0000-0600-00007900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4" authorId="0" shapeId="0" xr:uid="{00000000-0006-0000-0600-00007A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27" authorId="0" shapeId="0" xr:uid="{00000000-0006-0000-0600-00007B000000}">
      <text>
        <r>
          <rPr>
            <sz val="11"/>
            <rFont val="Calibri"/>
          </rPr>
          <t xml:space="preserve">Ensure </t>
        </r>
        <r>
          <rPr>
            <sz val="11"/>
            <color rgb="FF000000"/>
            <rFont val="Calibri"/>
          </rPr>
          <t>'</t>
        </r>
        <r>
          <rPr>
            <b/>
            <sz val="11"/>
            <color rgb="FF000000"/>
            <rFont val="Calibri"/>
          </rPr>
          <t>Configure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7" authorId="0" shapeId="0" xr:uid="{00000000-0006-0000-0600-00007C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J32" authorId="0" shapeId="0" xr:uid="{00000000-0006-0000-0600-00007D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2" authorId="0" shapeId="0" xr:uid="{00000000-0006-0000-0600-00007E000000}">
      <text>
        <r>
          <rPr>
            <sz val="11"/>
            <rFont val="Calibri"/>
          </rPr>
          <t xml:space="preserve">Ensure </t>
        </r>
        <r>
          <rPr>
            <sz val="11"/>
            <color rgb="FF000000"/>
            <rFont val="Calibri"/>
          </rPr>
          <t>'</t>
        </r>
        <r>
          <rPr>
            <b/>
            <sz val="11"/>
            <color rgb="FF000000"/>
            <rFont val="Calibri"/>
          </rPr>
          <t>Configure security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600-00007F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7" authorId="0" shapeId="0" xr:uid="{00000000-0006-0000-0600-000080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L37" authorId="0" shapeId="0" xr:uid="{00000000-0006-0000-0600-000081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M37" authorId="0" shapeId="0" xr:uid="{00000000-0006-0000-0600-000082000000}">
      <text>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7" authorId="0" shapeId="0" xr:uid="{00000000-0006-0000-0600-000083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7" authorId="0" shapeId="0" xr:uid="{00000000-0006-0000-0600-000084000000}">
      <text>
        <r>
          <rPr>
            <sz val="11"/>
            <rFont val="Calibri"/>
          </rPr>
          <t xml:space="preserve">Ensure </t>
        </r>
        <r>
          <rPr>
            <sz val="11"/>
            <color rgb="FF000000"/>
            <rFont val="Calibri"/>
          </rPr>
          <t>'</t>
        </r>
        <r>
          <rPr>
            <b/>
            <sz val="11"/>
            <color rgb="FF000000"/>
            <rFont val="Calibri"/>
          </rPr>
          <t>All Removable Storage classes: Deny all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7" authorId="0" shapeId="0" xr:uid="{00000000-0006-0000-0600-000085000000}">
      <text>
        <r>
          <rPr>
            <sz val="11"/>
            <rFont val="Calibri"/>
          </rPr>
          <t xml:space="preserve">Ensure </t>
        </r>
        <r>
          <rPr>
            <sz val="11"/>
            <color rgb="FF000000"/>
            <rFont val="Calibri"/>
          </rPr>
          <t>'</t>
        </r>
        <r>
          <rPr>
            <b/>
            <sz val="11"/>
            <color rgb="FF000000"/>
            <rFont val="Calibri"/>
          </rPr>
          <t>CD and DVD: Deny execute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37" authorId="0" shapeId="0" xr:uid="{00000000-0006-0000-0600-000086000000}">
      <text>
        <r>
          <rPr>
            <sz val="11"/>
            <rFont val="Calibri"/>
          </rPr>
          <t xml:space="preserve">Ensure </t>
        </r>
        <r>
          <rPr>
            <sz val="11"/>
            <color rgb="FF000000"/>
            <rFont val="Calibri"/>
          </rPr>
          <t>'</t>
        </r>
        <r>
          <rPr>
            <b/>
            <sz val="11"/>
            <color rgb="FF000000"/>
            <rFont val="Calibri"/>
          </rPr>
          <t>Removable Disks: Deny execute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37" authorId="0" shapeId="0" xr:uid="{00000000-0006-0000-0600-000087000000}">
      <text>
        <r>
          <rPr>
            <sz val="11"/>
            <rFont val="Calibri"/>
          </rPr>
          <t xml:space="preserve">Ensure </t>
        </r>
        <r>
          <rPr>
            <sz val="11"/>
            <color rgb="FF000000"/>
            <rFont val="Calibri"/>
          </rPr>
          <t>'</t>
        </r>
        <r>
          <rPr>
            <b/>
            <sz val="11"/>
            <color rgb="FF000000"/>
            <rFont val="Calibri"/>
          </rPr>
          <t>Tape Drives: Deny execute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37" authorId="0" shapeId="0" xr:uid="{00000000-0006-0000-0600-000088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37" authorId="0" shapeId="0" xr:uid="{00000000-0006-0000-0600-000089000000}">
      <text>
        <r>
          <rPr>
            <sz val="11"/>
            <rFont val="Calibri"/>
          </rPr>
          <t xml:space="preserve">Ensure </t>
        </r>
        <r>
          <rPr>
            <sz val="11"/>
            <color rgb="FF000000"/>
            <rFont val="Calibri"/>
          </rPr>
          <t>'</t>
        </r>
        <r>
          <rPr>
            <b/>
            <sz val="11"/>
            <color rgb="FF000000"/>
            <rFont val="Calibri"/>
          </rPr>
          <t>Always install with elevated privileges (Computer)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37" authorId="0" shapeId="0" xr:uid="{00000000-0006-0000-0600-00008A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37" authorId="0" shapeId="0" xr:uid="{00000000-0006-0000-0600-00008B000000}">
      <text>
        <r>
          <rPr>
            <sz val="11"/>
            <rFont val="Calibri"/>
          </rPr>
          <t xml:space="preserve">Ensure </t>
        </r>
        <r>
          <rPr>
            <sz val="11"/>
            <color rgb="FF000000"/>
            <rFont val="Calibri"/>
          </rPr>
          <t>'</t>
        </r>
        <r>
          <rPr>
            <b/>
            <sz val="11"/>
            <color rgb="FF000000"/>
            <rFont val="Calibri"/>
          </rPr>
          <t>Do not process the legacy run list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37" authorId="0" shapeId="0" xr:uid="{00000000-0006-0000-0600-00008C000000}">
      <text>
        <r>
          <rPr>
            <sz val="11"/>
            <rFont val="Calibri"/>
          </rPr>
          <t xml:space="preserve">Ensure </t>
        </r>
        <r>
          <rPr>
            <sz val="11"/>
            <color rgb="FF000000"/>
            <rFont val="Calibri"/>
          </rPr>
          <t>'</t>
        </r>
        <r>
          <rPr>
            <b/>
            <sz val="11"/>
            <color rgb="FF000000"/>
            <rFont val="Calibri"/>
          </rPr>
          <t>Do not process the run once list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37" authorId="0" shapeId="0" xr:uid="{00000000-0006-0000-0600-00008D000000}">
      <text>
        <r>
          <rPr>
            <sz val="11"/>
            <rFont val="Calibri"/>
          </rPr>
          <t xml:space="preserve">Ensure </t>
        </r>
        <r>
          <rPr>
            <sz val="11"/>
            <color rgb="FF000000"/>
            <rFont val="Calibri"/>
          </rPr>
          <t>'</t>
        </r>
        <r>
          <rPr>
            <b/>
            <sz val="11"/>
            <color rgb="FF000000"/>
            <rFont val="Calibri"/>
          </rPr>
          <t>Run these programs at user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7" authorId="0" shapeId="0" xr:uid="{00000000-0006-0000-0600-00008E000000}">
      <text>
        <r>
          <rPr>
            <sz val="11"/>
            <rFont val="Calibri"/>
          </rPr>
          <t xml:space="preserve">Ensure </t>
        </r>
        <r>
          <rPr>
            <sz val="11"/>
            <color rgb="FF000000"/>
            <rFont val="Calibri"/>
          </rPr>
          <t>'</t>
        </r>
        <r>
          <rPr>
            <b/>
            <sz val="11"/>
            <color rgb="FF000000"/>
            <rFont val="Calibri"/>
          </rPr>
          <t>Turn on Script Execution</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only signed scripts</t>
        </r>
        <r>
          <rPr>
            <sz val="11"/>
            <color rgb="FF000000"/>
            <rFont val="Calibri"/>
          </rPr>
          <t>'</t>
        </r>
      </text>
    </comment>
    <comment ref="Z37" authorId="0" shapeId="0" xr:uid="{00000000-0006-0000-0600-00008F000000}">
      <text>
        <r>
          <rPr>
            <sz val="11"/>
            <rFont val="Calibri"/>
          </rPr>
          <t xml:space="preserve">Ensure </t>
        </r>
        <r>
          <rPr>
            <sz val="11"/>
            <color rgb="FF000000"/>
            <rFont val="Calibri"/>
          </rPr>
          <t>'</t>
        </r>
        <r>
          <rPr>
            <b/>
            <sz val="11"/>
            <color rgb="FF000000"/>
            <rFont val="Calibri"/>
          </rPr>
          <t>Enables or disables Windows Game Recording and Broadcasting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37" authorId="0" shapeId="0" xr:uid="{00000000-0006-0000-0600-000090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AB37" authorId="0" shapeId="0" xr:uid="{00000000-0006-0000-0600-000091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C37" authorId="0" shapeId="0" xr:uid="{00000000-0006-0000-0600-000092000000}">
      <text>
        <r>
          <rPr>
            <sz val="11"/>
            <rFont val="Calibri"/>
          </rPr>
          <t xml:space="preserve">Ensure </t>
        </r>
        <r>
          <rPr>
            <sz val="11"/>
            <color rgb="FF000000"/>
            <rFont val="Calibri"/>
          </rPr>
          <t>'</t>
        </r>
        <r>
          <rPr>
            <b/>
            <sz val="11"/>
            <color rgb="FF000000"/>
            <rFont val="Calibri"/>
          </rPr>
          <t>Do not allow Sound Recorder to run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37" authorId="0" shapeId="0" xr:uid="{00000000-0006-0000-0600-00009300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7" authorId="0" shapeId="0" xr:uid="{00000000-0006-0000-0600-000094000000}">
      <text>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3" authorId="0" shapeId="0" xr:uid="{00000000-0006-0000-0600-00009500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1 logon(s)</t>
        </r>
        <r>
          <rPr>
            <sz val="11"/>
            <color rgb="FF000000"/>
            <rFont val="Calibri"/>
          </rPr>
          <t>'</t>
        </r>
      </text>
    </comment>
    <comment ref="K43" authorId="0" shapeId="0" xr:uid="{00000000-0006-0000-0600-000096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43" authorId="0" shapeId="0" xr:uid="{00000000-0006-0000-0600-000097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43" authorId="0" shapeId="0" xr:uid="{00000000-0006-0000-0600-000098000000}">
      <text>
        <r>
          <rPr>
            <sz val="11"/>
            <rFont val="Calibri"/>
          </rPr>
          <t xml:space="preserve">Ensure </t>
        </r>
        <r>
          <rPr>
            <sz val="11"/>
            <color rgb="FF000000"/>
            <rFont val="Calibri"/>
          </rPr>
          <t>'</t>
        </r>
        <r>
          <rPr>
            <b/>
            <sz val="11"/>
            <color rgb="FF000000"/>
            <rFont val="Calibri"/>
          </rPr>
          <t>Accounts: Administrator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3" authorId="0" shapeId="0" xr:uid="{00000000-0006-0000-0600-000099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text>
    </comment>
    <comment ref="O43" authorId="0" shapeId="0" xr:uid="{00000000-0006-0000-0600-00009A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3" authorId="0" shapeId="0" xr:uid="{00000000-0006-0000-0600-00009B000000}">
      <text>
        <r>
          <rPr>
            <sz val="11"/>
            <rFont val="Calibri"/>
          </rPr>
          <t xml:space="preserve">Ensure </t>
        </r>
        <r>
          <rPr>
            <sz val="11"/>
            <color rgb="FF000000"/>
            <rFont val="Calibri"/>
          </rPr>
          <t>'</t>
        </r>
        <r>
          <rPr>
            <b/>
            <sz val="11"/>
            <color rgb="FF000000"/>
            <rFont val="Calibri"/>
          </rPr>
          <t>Name of administrator account to manage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43" authorId="0" shapeId="0" xr:uid="{00000000-0006-0000-0600-00009C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Large letters + small letters</t>
        </r>
        <r>
          <rPr>
            <sz val="11"/>
            <color rgb="FF000000"/>
            <rFont val="Calibri"/>
          </rPr>
          <t>'</t>
        </r>
      </text>
    </comment>
    <comment ref="R43" authorId="0" shapeId="0" xr:uid="{00000000-0006-0000-0600-00009D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S43" authorId="0" shapeId="0" xr:uid="{00000000-0006-0000-0600-00009E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365</t>
        </r>
        <r>
          <rPr>
            <sz val="11"/>
            <color rgb="FF000000"/>
            <rFont val="Calibri"/>
          </rPr>
          <t>'</t>
        </r>
      </text>
    </comment>
    <comment ref="T43" authorId="0" shapeId="0" xr:uid="{00000000-0006-0000-0600-00009F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U43" authorId="0" shapeId="0" xr:uid="{00000000-0006-0000-0600-0000A0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43" authorId="0" shapeId="0" xr:uid="{00000000-0006-0000-0600-0000A1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43" authorId="0" shapeId="0" xr:uid="{00000000-0006-0000-0600-0000A2000000}">
      <text>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43" authorId="0" shapeId="0" xr:uid="{00000000-0006-0000-0600-0000A3000000}">
      <text>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43" authorId="0" shapeId="0" xr:uid="{00000000-0006-0000-0600-0000A4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days</t>
        </r>
        <r>
          <rPr>
            <sz val="11"/>
            <color rgb="FF000000"/>
            <rFont val="Calibri"/>
          </rPr>
          <t>'</t>
        </r>
      </text>
    </comment>
    <comment ref="J45" authorId="0" shapeId="0" xr:uid="{00000000-0006-0000-0600-0000A5000000}">
      <text>
        <r>
          <rPr>
            <sz val="11"/>
            <rFont val="Calibri"/>
          </rPr>
          <t xml:space="preserve">Ensure </t>
        </r>
        <r>
          <rPr>
            <sz val="11"/>
            <color rgb="FF000000"/>
            <rFont val="Calibri"/>
          </rPr>
          <t>'</t>
        </r>
        <r>
          <rPr>
            <b/>
            <sz val="11"/>
            <color rgb="FF000000"/>
            <rFont val="Calibri"/>
          </rPr>
          <t>Expiration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365</t>
        </r>
        <r>
          <rPr>
            <sz val="11"/>
            <color rgb="FF000000"/>
            <rFont val="Calibri"/>
          </rPr>
          <t>'</t>
        </r>
      </text>
    </comment>
    <comment ref="K45" authorId="0" shapeId="0" xr:uid="{00000000-0006-0000-0600-0000A6000000}">
      <text>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6</t>
        </r>
        <r>
          <rPr>
            <sz val="11"/>
            <color rgb="FF000000"/>
            <rFont val="Calibri"/>
          </rPr>
          <t>'</t>
        </r>
      </text>
    </comment>
    <comment ref="L45" authorId="0" shapeId="0" xr:uid="{00000000-0006-0000-0600-0000A7000000}">
      <text>
        <r>
          <rPr>
            <sz val="11"/>
            <rFont val="Calibri"/>
          </rPr>
          <t xml:space="preserve">Ensure </t>
        </r>
        <r>
          <rPr>
            <sz val="11"/>
            <color rgb="FF000000"/>
            <rFont val="Calibri"/>
          </rPr>
          <t>'</t>
        </r>
        <r>
          <rPr>
            <b/>
            <sz val="11"/>
            <color rgb="FF000000"/>
            <rFont val="Calibri"/>
          </rPr>
          <t>Use a hardware security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45" authorId="0" shapeId="0" xr:uid="{00000000-0006-0000-0600-0000A8000000}">
      <text>
        <r>
          <rPr>
            <sz val="11"/>
            <rFont val="Calibri"/>
          </rPr>
          <t xml:space="preserve">Ensure </t>
        </r>
        <r>
          <rPr>
            <sz val="11"/>
            <color rgb="FF000000"/>
            <rFont val="Calibri"/>
          </rPr>
          <t>'</t>
        </r>
        <r>
          <rPr>
            <b/>
            <sz val="11"/>
            <color rgb="FF000000"/>
            <rFont val="Calibri"/>
          </rPr>
          <t>Use biometrics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45" authorId="0" shapeId="0" xr:uid="{00000000-0006-0000-0600-0000A9000000}">
      <text>
        <r>
          <rPr>
            <sz val="11"/>
            <rFont val="Calibri"/>
          </rPr>
          <t xml:space="preserve">Ensure </t>
        </r>
        <r>
          <rPr>
            <sz val="11"/>
            <color rgb="FF000000"/>
            <rFont val="Calibri"/>
          </rPr>
          <t>'</t>
        </r>
        <r>
          <rPr>
            <b/>
            <sz val="11"/>
            <color rgb="FF000000"/>
            <rFont val="Calibri"/>
          </rPr>
          <t>Use Windows Hello for Business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45" authorId="0" shapeId="0" xr:uid="{00000000-0006-0000-0600-0000AA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6" authorId="0" shapeId="0" xr:uid="{00000000-0006-0000-0600-0000AB000000}">
      <text>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J48" authorId="0" shapeId="0" xr:uid="{00000000-0006-0000-0600-0000AC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Large letters + small letters</t>
        </r>
        <r>
          <rPr>
            <sz val="11"/>
            <color rgb="FF000000"/>
            <rFont val="Calibri"/>
          </rPr>
          <t>'</t>
        </r>
      </text>
    </comment>
    <comment ref="K48" authorId="0" shapeId="0" xr:uid="{00000000-0006-0000-0600-0000AD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L48" authorId="0" shapeId="0" xr:uid="{00000000-0006-0000-0600-0000AE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365</t>
        </r>
        <r>
          <rPr>
            <sz val="11"/>
            <color rgb="FF000000"/>
            <rFont val="Calibri"/>
          </rPr>
          <t>'</t>
        </r>
      </text>
    </comment>
    <comment ref="M48" authorId="0" shapeId="0" xr:uid="{00000000-0006-0000-0600-0000AF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text>
    </comment>
    <comment ref="N48" authorId="0" shapeId="0" xr:uid="{00000000-0006-0000-0600-0000B0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invalid logon attempts</t>
        </r>
        <r>
          <rPr>
            <sz val="11"/>
            <color rgb="FF000000"/>
            <rFont val="Calibri"/>
          </rPr>
          <t>'</t>
        </r>
      </text>
    </comment>
    <comment ref="O48" authorId="0" shapeId="0" xr:uid="{00000000-0006-0000-0600-0000B1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48" authorId="0" shapeId="0" xr:uid="{00000000-0006-0000-0600-0000B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minutes</t>
        </r>
        <r>
          <rPr>
            <sz val="11"/>
            <color rgb="FF000000"/>
            <rFont val="Calibri"/>
          </rPr>
          <t>'</t>
        </r>
      </text>
    </comment>
    <comment ref="Q48" authorId="0" shapeId="0" xr:uid="{00000000-0006-0000-0600-0000B300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R48" authorId="0" shapeId="0" xr:uid="{00000000-0006-0000-0600-0000B4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48" authorId="0" shapeId="0" xr:uid="{00000000-0006-0000-0600-0000B5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T48" authorId="0" shapeId="0" xr:uid="{00000000-0006-0000-0600-0000B6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0 days</t>
        </r>
        <r>
          <rPr>
            <sz val="11"/>
            <color rgb="FF000000"/>
            <rFont val="Calibri"/>
          </rPr>
          <t>'</t>
        </r>
      </text>
    </comment>
    <comment ref="U48" authorId="0" shapeId="0" xr:uid="{00000000-0006-0000-0600-0000B7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15 or more character(s)</t>
        </r>
        <r>
          <rPr>
            <sz val="11"/>
            <color rgb="FF000000"/>
            <rFont val="Calibri"/>
          </rPr>
          <t>'</t>
        </r>
      </text>
    </comment>
    <comment ref="V48" authorId="0" shapeId="0" xr:uid="{00000000-0006-0000-0600-0000B8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48" authorId="0" shapeId="0" xr:uid="{00000000-0006-0000-0600-0000B9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48" authorId="0" shapeId="0" xr:uid="{00000000-0006-0000-0600-0000BA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48" authorId="0" shapeId="0" xr:uid="{00000000-0006-0000-0600-0000BB000000}">
      <text>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48" authorId="0" shapeId="0" xr:uid="{00000000-0006-0000-0600-0000BC000000}">
      <text>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67" authorId="0" shapeId="0" xr:uid="{00000000-0006-0000-0600-0000BD000000}">
      <text>
        <r>
          <rPr>
            <sz val="11"/>
            <rFont val="Calibri"/>
          </rPr>
          <t xml:space="preserve">Ensure </t>
        </r>
        <r>
          <rPr>
            <sz val="11"/>
            <color rgb="FF000000"/>
            <rFont val="Calibri"/>
          </rPr>
          <t>'</t>
        </r>
        <r>
          <rPr>
            <b/>
            <sz val="11"/>
            <color rgb="FF000000"/>
            <rFont val="Calibri"/>
          </rPr>
          <t>Remove CD Burning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67" authorId="0" shapeId="0" xr:uid="{00000000-0006-0000-0600-0000BE000000}">
      <text>
        <r>
          <rPr>
            <sz val="11"/>
            <rFont val="Calibri"/>
          </rPr>
          <t xml:space="preserve">Ensure </t>
        </r>
        <r>
          <rPr>
            <sz val="11"/>
            <color rgb="FF000000"/>
            <rFont val="Calibri"/>
          </rPr>
          <t>'</t>
        </r>
        <r>
          <rPr>
            <b/>
            <sz val="11"/>
            <color rgb="FF000000"/>
            <rFont val="Calibri"/>
          </rPr>
          <t>All Removable Storage classes: Deny all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67" authorId="0" shapeId="0" xr:uid="{00000000-0006-0000-0600-0000BF000000}">
      <text>
        <r>
          <rPr>
            <sz val="11"/>
            <rFont val="Calibri"/>
          </rPr>
          <t xml:space="preserve">Ensure </t>
        </r>
        <r>
          <rPr>
            <sz val="11"/>
            <color rgb="FF000000"/>
            <rFont val="Calibri"/>
          </rPr>
          <t>'</t>
        </r>
        <r>
          <rPr>
            <b/>
            <sz val="11"/>
            <color rgb="FF000000"/>
            <rFont val="Calibri"/>
          </rPr>
          <t>CD and DVD: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67" authorId="0" shapeId="0" xr:uid="{00000000-0006-0000-0600-0000C0000000}">
      <text>
        <r>
          <rPr>
            <sz val="11"/>
            <rFont val="Calibri"/>
          </rPr>
          <t xml:space="preserve">Ensure </t>
        </r>
        <r>
          <rPr>
            <sz val="11"/>
            <color rgb="FF000000"/>
            <rFont val="Calibri"/>
          </rPr>
          <t>'</t>
        </r>
        <r>
          <rPr>
            <b/>
            <sz val="11"/>
            <color rgb="FF000000"/>
            <rFont val="Calibri"/>
          </rPr>
          <t>Removable Disks: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67" authorId="0" shapeId="0" xr:uid="{00000000-0006-0000-0600-0000C1000000}">
      <text>
        <r>
          <rPr>
            <sz val="11"/>
            <rFont val="Calibri"/>
          </rPr>
          <t xml:space="preserve">Ensure </t>
        </r>
        <r>
          <rPr>
            <sz val="11"/>
            <color rgb="FF000000"/>
            <rFont val="Calibri"/>
          </rPr>
          <t>'</t>
        </r>
        <r>
          <rPr>
            <b/>
            <sz val="11"/>
            <color rgb="FF000000"/>
            <rFont val="Calibri"/>
          </rPr>
          <t>Tape Drives: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67" authorId="0" shapeId="0" xr:uid="{00000000-0006-0000-0600-0000C2000000}">
      <text>
        <r>
          <rPr>
            <sz val="11"/>
            <rFont val="Calibri"/>
          </rPr>
          <t xml:space="preserve">Ensure </t>
        </r>
        <r>
          <rPr>
            <sz val="11"/>
            <color rgb="FF000000"/>
            <rFont val="Calibri"/>
          </rPr>
          <t>'</t>
        </r>
        <r>
          <rPr>
            <b/>
            <sz val="11"/>
            <color rgb="FF000000"/>
            <rFont val="Calibri"/>
          </rPr>
          <t>WPD Devices: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8" authorId="0" shapeId="0" xr:uid="{00000000-0006-0000-0600-0000C3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8" authorId="0" shapeId="0" xr:uid="{00000000-0006-0000-0600-0000C4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8" authorId="0" shapeId="0" xr:uid="{00000000-0006-0000-0600-0000C5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M88" authorId="0" shapeId="0" xr:uid="{00000000-0006-0000-0600-0000C6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N88" authorId="0" shapeId="0" xr:uid="{00000000-0006-0000-0600-0000C7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O88" authorId="0" shapeId="0" xr:uid="{00000000-0006-0000-0600-0000C8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88" authorId="0" shapeId="0" xr:uid="{00000000-0006-0000-0600-0000C9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8" authorId="0" shapeId="0" xr:uid="{00000000-0006-0000-0600-0000CA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1" authorId="0" shapeId="0" xr:uid="{00000000-0006-0000-0600-0000CB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1" authorId="0" shapeId="0" xr:uid="{00000000-0006-0000-0600-0000CC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1" authorId="0" shapeId="0" xr:uid="{00000000-0006-0000-0600-0000CD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t>
        </r>
        <r>
          <rPr>
            <sz val="11"/>
            <color rgb="FF000000"/>
            <rFont val="Calibri"/>
          </rPr>
          <t>'</t>
        </r>
      </text>
    </comment>
    <comment ref="M91" authorId="0" shapeId="0" xr:uid="{00000000-0006-0000-0600-0000CE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N91" authorId="0" shapeId="0" xr:uid="{00000000-0006-0000-0600-0000CF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O91" authorId="0" shapeId="0" xr:uid="{00000000-0006-0000-0600-0000D0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P91" authorId="0" shapeId="0" xr:uid="{00000000-0006-0000-0600-0000D1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91" authorId="0" shapeId="0" xr:uid="{00000000-0006-0000-0600-0000D2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91" authorId="0" shapeId="0" xr:uid="{00000000-0006-0000-0600-0000D3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S91" authorId="0" shapeId="0" xr:uid="{00000000-0006-0000-0600-0000D4000000}">
      <text>
        <r>
          <rPr>
            <sz val="11"/>
            <rFont val="Calibri"/>
          </rPr>
          <t xml:space="preserve">Ensure </t>
        </r>
        <r>
          <rPr>
            <sz val="11"/>
            <color rgb="FF000000"/>
            <rFont val="Calibri"/>
          </rPr>
          <t>'</t>
        </r>
        <r>
          <rPr>
            <b/>
            <sz val="11"/>
            <color rgb="FF000000"/>
            <rFont val="Calibri"/>
          </rPr>
          <t>Configure server authentication for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connect if authentication fails</t>
        </r>
        <r>
          <rPr>
            <sz val="11"/>
            <color rgb="FF000000"/>
            <rFont val="Calibri"/>
          </rPr>
          <t>'</t>
        </r>
      </text>
    </comment>
    <comment ref="T91" authorId="0" shapeId="0" xr:uid="{00000000-0006-0000-0600-0000D5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1" authorId="0" shapeId="0" xr:uid="{00000000-0006-0000-0600-0000D6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1" authorId="0" shapeId="0" xr:uid="{00000000-0006-0000-0600-0000D7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1" authorId="0" shapeId="0" xr:uid="{00000000-0006-0000-0600-0000D8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X91" authorId="0" shapeId="0" xr:uid="{00000000-0006-0000-0600-0000D9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Y91" authorId="0" shapeId="0" xr:uid="{00000000-0006-0000-0600-0000DA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91" authorId="0" shapeId="0" xr:uid="{00000000-0006-0000-0600-0000DB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91" authorId="0" shapeId="0" xr:uid="{00000000-0006-0000-0600-0000DC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91" authorId="0" shapeId="0" xr:uid="{00000000-0006-0000-0600-0000DD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91" authorId="0" shapeId="0" xr:uid="{00000000-0006-0000-0600-0000DE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AD91" authorId="0" shapeId="0" xr:uid="{00000000-0006-0000-0600-0000DF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AE91" authorId="0" shapeId="0" xr:uid="{00000000-0006-0000-0600-0000E0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91" authorId="0" shapeId="0" xr:uid="{00000000-0006-0000-0600-0000E1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91" authorId="0" shapeId="0" xr:uid="{00000000-0006-0000-0600-0000E2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91" authorId="0" shapeId="0" xr:uid="{00000000-0006-0000-0600-0000E3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91" authorId="0" shapeId="0" xr:uid="{00000000-0006-0000-0600-0000E4000000}">
      <text>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must enter a password each time they use a key</t>
        </r>
        <r>
          <rPr>
            <sz val="11"/>
            <color rgb="FF000000"/>
            <rFont val="Calibri"/>
          </rPr>
          <t>'</t>
        </r>
      </text>
    </comment>
    <comment ref="AJ91" authorId="0" shapeId="0" xr:uid="{00000000-0006-0000-0600-0000E5000000}">
      <text>
        <r>
          <rPr>
            <sz val="11"/>
            <rFont val="Calibri"/>
          </rPr>
          <t xml:space="preserve">Ensure </t>
        </r>
        <r>
          <rPr>
            <sz val="11"/>
            <color rgb="FF000000"/>
            <rFont val="Calibri"/>
          </rPr>
          <t>'</t>
        </r>
        <r>
          <rPr>
            <b/>
            <sz val="11"/>
            <color rgb="FF000000"/>
            <rFont val="Calibri"/>
          </rPr>
          <t>System cryptography: Use FIPS compliant algorithms for encryption, hashing, and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91" authorId="0" shapeId="0" xr:uid="{00000000-0006-0000-0600-0000E6000000}">
      <text>
        <r>
          <rPr>
            <sz val="11"/>
            <rFont val="Calibri"/>
          </rPr>
          <t xml:space="preserve">Ensure </t>
        </r>
        <r>
          <rPr>
            <sz val="11"/>
            <color rgb="FF000000"/>
            <rFont val="Calibri"/>
          </rPr>
          <t>'</t>
        </r>
        <r>
          <rPr>
            <b/>
            <sz val="11"/>
            <color rgb="FF000000"/>
            <rFont val="Calibri"/>
          </rPr>
          <t>Allow Basic authentication (WinRM Client)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91" authorId="0" shapeId="0" xr:uid="{00000000-0006-0000-0600-0000E7000000}">
      <text>
        <r>
          <rPr>
            <sz val="11"/>
            <rFont val="Calibri"/>
          </rPr>
          <t xml:space="preserve">Ensure </t>
        </r>
        <r>
          <rPr>
            <sz val="11"/>
            <color rgb="FF000000"/>
            <rFont val="Calibri"/>
          </rPr>
          <t>'</t>
        </r>
        <r>
          <rPr>
            <b/>
            <sz val="11"/>
            <color rgb="FF000000"/>
            <rFont val="Calibri"/>
          </rPr>
          <t>Allow unencrypted traffic (WinRM Client)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91" authorId="0" shapeId="0" xr:uid="{00000000-0006-0000-0600-0000E8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91" authorId="0" shapeId="0" xr:uid="{00000000-0006-0000-0600-0000E9000000}">
      <text>
        <r>
          <rPr>
            <sz val="11"/>
            <rFont val="Calibri"/>
          </rPr>
          <t xml:space="preserve">Ensure </t>
        </r>
        <r>
          <rPr>
            <sz val="11"/>
            <color rgb="FF000000"/>
            <rFont val="Calibri"/>
          </rPr>
          <t>'</t>
        </r>
        <r>
          <rPr>
            <b/>
            <sz val="11"/>
            <color rgb="FF000000"/>
            <rFont val="Calibri"/>
          </rPr>
          <t>Allow Basic authentication (WinRM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91" authorId="0" shapeId="0" xr:uid="{00000000-0006-0000-0600-0000EA000000}">
      <text>
        <r>
          <rPr>
            <sz val="11"/>
            <rFont val="Calibri"/>
          </rPr>
          <t xml:space="preserve">Ensure </t>
        </r>
        <r>
          <rPr>
            <sz val="11"/>
            <color rgb="FF000000"/>
            <rFont val="Calibri"/>
          </rPr>
          <t>'</t>
        </r>
        <r>
          <rPr>
            <b/>
            <sz val="11"/>
            <color rgb="FF000000"/>
            <rFont val="Calibri"/>
          </rPr>
          <t>Allow unencrypted traffic (WinRM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91" authorId="0" shapeId="0" xr:uid="{00000000-0006-0000-0600-0000EB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99" authorId="0" shapeId="0" xr:uid="{00000000-0006-0000-0600-0000EC00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99" authorId="0" shapeId="0" xr:uid="{00000000-0006-0000-0600-0000EE00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99" authorId="0" shapeId="0" xr:uid="{00000000-0006-0000-0600-0000EF00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99" authorId="0" shapeId="0" xr:uid="{00000000-0006-0000-0600-0000F0000000}">
      <text>
        <r>
          <rPr>
            <sz val="11"/>
            <rFont val="Calibri"/>
          </rPr>
          <t xml:space="preserve">Ensure </t>
        </r>
        <r>
          <rPr>
            <sz val="11"/>
            <color rgb="FF000000"/>
            <rFont val="Calibri"/>
          </rPr>
          <t>'</t>
        </r>
        <r>
          <rPr>
            <b/>
            <sz val="11"/>
            <color rgb="FF000000"/>
            <rFont val="Calibri"/>
          </rPr>
          <t>ASR: Block credential stealing from the Windows local security authority subsystem (lsass.exe)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99" authorId="0" shapeId="0" xr:uid="{00000000-0006-0000-0600-0000F100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99" authorId="0" shapeId="0" xr:uid="{00000000-0006-0000-0600-0000F200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99" authorId="0" shapeId="0" xr:uid="{00000000-0006-0000-0600-0000F300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Q99" authorId="0" shapeId="0" xr:uid="{00000000-0006-0000-0600-0000F4000000}">
      <text>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99" authorId="0" shapeId="0" xr:uid="{00000000-0006-0000-0600-0000F5000000}">
      <text>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99" authorId="0" shapeId="0" xr:uid="{00000000-0006-0000-0600-0000F6000000}">
      <text>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T99" authorId="0" shapeId="0" xr:uid="{00000000-0006-0000-0600-0000F7000000}">
      <text>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U99" authorId="0" shapeId="0" xr:uid="{00000000-0006-0000-0600-0000F8000000}">
      <text>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V99" authorId="0" shapeId="0" xr:uid="{00000000-0006-0000-0600-0000F9000000}">
      <text>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W99" authorId="0" shapeId="0" xr:uid="{00000000-0006-0000-0600-0000FA000000}">
      <text>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X99" authorId="0" shapeId="0" xr:uid="{00000000-0006-0000-0600-0000FB000000}">
      <text>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Y99" authorId="0" shapeId="0" xr:uid="{00000000-0006-0000-0600-0000FC000000}">
      <text>
        <r>
          <rPr>
            <sz val="11"/>
            <rFont val="Calibri"/>
          </rPr>
          <t xml:space="preserve">Ensure </t>
        </r>
        <r>
          <rPr>
            <sz val="11"/>
            <color rgb="FF000000"/>
            <rFont val="Calibri"/>
          </rPr>
          <t>'</t>
        </r>
        <r>
          <rPr>
            <b/>
            <sz val="11"/>
            <color rgb="FF000000"/>
            <rFont val="Calibri"/>
          </rPr>
          <t>ASR: Use advanced protection against ransomware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Z99" authorId="0" shapeId="0" xr:uid="{00000000-0006-0000-0600-0000FD000000}">
      <text>
        <r>
          <rPr>
            <sz val="11"/>
            <rFont val="Calibri"/>
          </rPr>
          <t xml:space="preserve">Ensure </t>
        </r>
        <r>
          <rPr>
            <sz val="11"/>
            <color rgb="FF000000"/>
            <rFont val="Calibri"/>
          </rPr>
          <t>'</t>
        </r>
        <r>
          <rPr>
            <b/>
            <sz val="11"/>
            <color rgb="FF000000"/>
            <rFont val="Calibri"/>
          </rPr>
          <t>Configure allowed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99" authorId="0" shapeId="0" xr:uid="{00000000-0006-0000-0600-0000FE000000}">
      <text>
        <r>
          <rPr>
            <sz val="11"/>
            <rFont val="Calibri"/>
          </rPr>
          <t xml:space="preserve">Ensure </t>
        </r>
        <r>
          <rPr>
            <sz val="11"/>
            <color rgb="FF000000"/>
            <rFont val="Calibri"/>
          </rPr>
          <t>'</t>
        </r>
        <r>
          <rPr>
            <b/>
            <sz val="11"/>
            <color rgb="FF000000"/>
            <rFont val="Calibri"/>
          </rPr>
          <t>Configure Controlled folder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B99" authorId="0" shapeId="0" xr:uid="{00000000-0006-0000-0600-0000FF000000}">
      <text>
        <r>
          <rPr>
            <sz val="11"/>
            <rFont val="Calibri"/>
          </rPr>
          <t xml:space="preserve">Ensure </t>
        </r>
        <r>
          <rPr>
            <sz val="11"/>
            <color rgb="FF000000"/>
            <rFont val="Calibri"/>
          </rPr>
          <t>'</t>
        </r>
        <r>
          <rPr>
            <b/>
            <sz val="11"/>
            <color rgb="FF000000"/>
            <rFont val="Calibri"/>
          </rPr>
          <t>Configure protected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99" authorId="0" shapeId="0" xr:uid="{00000000-0006-0000-0600-00000001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AD99" authorId="0" shapeId="0" xr:uid="{00000000-0006-0000-0600-00000101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E99" authorId="0" shapeId="0" xr:uid="{00000000-0006-0000-0600-000002010000}">
      <text>
        <r>
          <rPr>
            <sz val="11"/>
            <rFont val="Calibri"/>
          </rPr>
          <t xml:space="preserve">Ensure </t>
        </r>
        <r>
          <rPr>
            <sz val="11"/>
            <color rgb="FF000000"/>
            <rFont val="Calibri"/>
          </rPr>
          <t>'</t>
        </r>
        <r>
          <rPr>
            <b/>
            <sz val="11"/>
            <color rgb="FF000000"/>
            <rFont val="Calibri"/>
          </rPr>
          <t>Configure local administrator merge behaviour for lists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99" authorId="0" shapeId="0" xr:uid="{00000000-0006-0000-0600-000003010000}">
      <text>
        <r>
          <rPr>
            <sz val="11"/>
            <rFont val="Calibri"/>
          </rPr>
          <t xml:space="preserve">Ensure </t>
        </r>
        <r>
          <rPr>
            <sz val="11"/>
            <color rgb="FF000000"/>
            <rFont val="Calibri"/>
          </rPr>
          <t>'</t>
        </r>
        <r>
          <rPr>
            <b/>
            <sz val="11"/>
            <color rgb="FF000000"/>
            <rFont val="Calibri"/>
          </rPr>
          <t>Control whether or not exclusions are visible to Local Admins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99" authorId="0" shapeId="0" xr:uid="{00000000-0006-0000-0600-000004010000}">
      <text>
        <r>
          <rPr>
            <sz val="11"/>
            <rFont val="Calibri"/>
          </rPr>
          <t xml:space="preserve">Ensure </t>
        </r>
        <r>
          <rPr>
            <sz val="11"/>
            <color rgb="FF000000"/>
            <rFont val="Calibri"/>
          </rPr>
          <t>'</t>
        </r>
        <r>
          <rPr>
            <b/>
            <sz val="11"/>
            <color rgb="FF000000"/>
            <rFont val="Calibri"/>
          </rPr>
          <t>Turn off Microsoft Defender Antivirus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99" authorId="0" shapeId="0" xr:uid="{00000000-0006-0000-0600-00000501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99" authorId="0" shapeId="0" xr:uid="{00000000-0006-0000-0600-00000601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99" authorId="0" shapeId="0" xr:uid="{00000000-0006-0000-0600-000007010000}">
      <text>
        <r>
          <rPr>
            <sz val="11"/>
            <rFont val="Calibri"/>
          </rPr>
          <t xml:space="preserve">Ensure </t>
        </r>
        <r>
          <rPr>
            <sz val="11"/>
            <color rgb="FF000000"/>
            <rFont val="Calibri"/>
          </rPr>
          <t>'</t>
        </r>
        <r>
          <rPr>
            <b/>
            <sz val="11"/>
            <color rgb="FF000000"/>
            <rFont val="Calibri"/>
          </rPr>
          <t>Configure the ‘Block at First Sight’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99" authorId="0" shapeId="0" xr:uid="{00000000-0006-0000-0600-00000801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text>
    </comment>
    <comment ref="AL99" authorId="0" shapeId="0" xr:uid="{00000000-0006-0000-0600-00000901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all samples</t>
        </r>
        <r>
          <rPr>
            <sz val="11"/>
            <color rgb="FF000000"/>
            <rFont val="Calibri"/>
          </rPr>
          <t>'</t>
        </r>
      </text>
    </comment>
    <comment ref="AM99" authorId="0" shapeId="0" xr:uid="{00000000-0006-0000-0600-00000A010000}">
      <text>
        <r>
          <rPr>
            <sz val="11"/>
            <rFont val="Calibri"/>
          </rPr>
          <t xml:space="preserve">Ensure </t>
        </r>
        <r>
          <rPr>
            <sz val="11"/>
            <color rgb="FF000000"/>
            <rFont val="Calibri"/>
          </rPr>
          <t>'</t>
        </r>
        <r>
          <rPr>
            <b/>
            <sz val="11"/>
            <color rgb="FF000000"/>
            <rFont val="Calibri"/>
          </rPr>
          <t>Configure extended cloud check</t>
        </r>
        <r>
          <rPr>
            <sz val="11"/>
            <color rgb="FF000000"/>
            <rFont val="Calibri"/>
          </rPr>
          <t>'</t>
        </r>
        <r>
          <rPr>
            <sz val="11"/>
            <color rgb="FF000000"/>
            <rFont val="Calibri"/>
          </rPr>
          <t xml:space="preserve"> is set to </t>
        </r>
        <r>
          <rPr>
            <sz val="11"/>
            <color rgb="FF000000"/>
            <rFont val="Calibri"/>
          </rPr>
          <t>'</t>
        </r>
        <r>
          <rPr>
            <b/>
            <sz val="11"/>
            <color rgb="FF000000"/>
            <rFont val="Calibri"/>
          </rPr>
          <t>Enabled: 50</t>
        </r>
        <r>
          <rPr>
            <sz val="11"/>
            <color rgb="FF000000"/>
            <rFont val="Calibri"/>
          </rPr>
          <t>'</t>
        </r>
      </text>
    </comment>
    <comment ref="AN99" authorId="0" shapeId="0" xr:uid="{00000000-0006-0000-0600-00000B01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O99" authorId="0" shapeId="0" xr:uid="{00000000-0006-0000-0600-00000C01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AP99" authorId="0" shapeId="0" xr:uid="{00000000-0006-0000-0600-00000D010000}">
      <text>
        <r>
          <rPr>
            <sz val="11"/>
            <rFont val="Calibri"/>
          </rPr>
          <t xml:space="preserve">Ensure </t>
        </r>
        <r>
          <rPr>
            <sz val="11"/>
            <color rgb="FF000000"/>
            <rFont val="Calibri"/>
          </rPr>
          <t>'</t>
        </r>
        <r>
          <rPr>
            <b/>
            <sz val="11"/>
            <color rgb="FF000000"/>
            <rFont val="Calibri"/>
          </rPr>
          <t>Configure removal of items from Quarantine folder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Q99" authorId="0" shapeId="0" xr:uid="{00000000-0006-0000-0600-00000E01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99" authorId="0" shapeId="0" xr:uid="{00000000-0006-0000-0600-00000F01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99" authorId="0" shapeId="0" xr:uid="{00000000-0006-0000-0600-00001001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T99" authorId="0" shapeId="0" xr:uid="{00000000-0006-0000-0600-00001101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99" authorId="0" shapeId="0" xr:uid="{00000000-0006-0000-0600-00001201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V99" authorId="0" shapeId="0" xr:uid="{00000000-0006-0000-0600-000013010000}">
      <text>
        <r>
          <rPr>
            <sz val="11"/>
            <rFont val="Calibri"/>
          </rPr>
          <t xml:space="preserve">Ensure </t>
        </r>
        <r>
          <rPr>
            <sz val="11"/>
            <color rgb="FF000000"/>
            <rFont val="Calibri"/>
          </rPr>
          <t>'</t>
        </r>
        <r>
          <rPr>
            <b/>
            <sz val="11"/>
            <color rgb="FF000000"/>
            <rFont val="Calibri"/>
          </rPr>
          <t>Allow users to pause scan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W99" authorId="0" shapeId="0" xr:uid="{00000000-0006-0000-0600-0000ED000000}">
      <text>
        <r>
          <rPr>
            <sz val="11"/>
            <rFont val="Calibri"/>
          </rPr>
          <t xml:space="preserve">Ensure </t>
        </r>
        <r>
          <rPr>
            <sz val="11"/>
            <color rgb="FF000000"/>
            <rFont val="Calibri"/>
          </rPr>
          <t>'</t>
        </r>
        <r>
          <rPr>
            <b/>
            <sz val="11"/>
            <color rgb="FF000000"/>
            <rFont val="Calibri"/>
          </rPr>
          <t>Check for the latest virus and spyware security intelligence before running a scheduled scan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00" authorId="0" shapeId="0" xr:uid="{00000000-0006-0000-0600-000014010000}">
      <text>
        <r>
          <rPr>
            <sz val="11"/>
            <rFont val="Calibri"/>
          </rPr>
          <t xml:space="preserve">Ensure </t>
        </r>
        <r>
          <rPr>
            <sz val="11"/>
            <color rgb="FF000000"/>
            <rFont val="Calibri"/>
          </rPr>
          <t>'</t>
        </r>
        <r>
          <rPr>
            <b/>
            <sz val="11"/>
            <color rgb="FF000000"/>
            <rFont val="Calibri"/>
          </rPr>
          <t>Use a common set of exploit protection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00" authorId="0" shapeId="0" xr:uid="{00000000-0006-0000-0600-00001501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0" authorId="0" shapeId="0" xr:uid="{00000000-0006-0000-0600-000016010000}">
      <text>
        <r>
          <rPr>
            <sz val="11"/>
            <rFont val="Calibri"/>
          </rPr>
          <t xml:space="preserve">Ensure </t>
        </r>
        <r>
          <rPr>
            <sz val="11"/>
            <color rgb="FF000000"/>
            <rFont val="Calibri"/>
          </rPr>
          <t>'</t>
        </r>
        <r>
          <rPr>
            <b/>
            <sz val="11"/>
            <color rgb="FF000000"/>
            <rFont val="Calibri"/>
          </rPr>
          <t>Enabled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0" authorId="0" shapeId="0" xr:uid="{00000000-0006-0000-0600-00001701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J101" authorId="0" shapeId="0" xr:uid="{00000000-0006-0000-0600-00001801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01" authorId="0" shapeId="0" xr:uid="{00000000-0006-0000-0600-000019010000}">
      <text>
        <r>
          <rPr>
            <sz val="11"/>
            <rFont val="Calibri"/>
          </rPr>
          <t xml:space="preserve">Ensure </t>
        </r>
        <r>
          <rPr>
            <sz val="11"/>
            <color rgb="FF000000"/>
            <rFont val="Calibri"/>
          </rPr>
          <t>'</t>
        </r>
        <r>
          <rPr>
            <b/>
            <sz val="11"/>
            <color rgb="FF000000"/>
            <rFont val="Calibri"/>
          </rPr>
          <t>Hide mechanisms to remove zone information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1" authorId="0" shapeId="0" xr:uid="{00000000-0006-0000-0600-00001A010000}">
      <text>
        <r>
          <rPr>
            <sz val="11"/>
            <rFont val="Calibri"/>
          </rPr>
          <t xml:space="preserve">Ensure </t>
        </r>
        <r>
          <rPr>
            <sz val="11"/>
            <color rgb="FF000000"/>
            <rFont val="Calibri"/>
          </rPr>
          <t>'</t>
        </r>
        <r>
          <rPr>
            <b/>
            <sz val="11"/>
            <color rgb="FF000000"/>
            <rFont val="Calibri"/>
          </rPr>
          <t>Configure Windows Defender SmartScreen (File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M101" authorId="0" shapeId="0" xr:uid="{00000000-0006-0000-0600-00001B010000}">
      <text>
        <r>
          <rPr>
            <sz val="11"/>
            <rFont val="Calibri"/>
          </rPr>
          <t xml:space="preserve">Ensure </t>
        </r>
        <r>
          <rPr>
            <sz val="11"/>
            <color rgb="FF000000"/>
            <rFont val="Calibri"/>
          </rPr>
          <t>'</t>
        </r>
        <r>
          <rPr>
            <b/>
            <sz val="11"/>
            <color rgb="FF000000"/>
            <rFont val="Calibri"/>
          </rPr>
          <t>Configure Windows Defender SmartScreen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text>
    </comment>
    <comment ref="N101" authorId="0" shapeId="0" xr:uid="{00000000-0006-0000-0600-00001C010000}">
      <text>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01" authorId="0" shapeId="0" xr:uid="{00000000-0006-0000-0600-00001D010000}">
      <text>
        <r>
          <rPr>
            <sz val="11"/>
            <rFont val="Calibri"/>
          </rPr>
          <t xml:space="preserve">Ensure </t>
        </r>
        <r>
          <rPr>
            <sz val="11"/>
            <color rgb="FF000000"/>
            <rFont val="Calibri"/>
          </rPr>
          <t>'</t>
        </r>
        <r>
          <rPr>
            <b/>
            <sz val="11"/>
            <color rgb="FF000000"/>
            <rFont val="Calibri"/>
          </rPr>
          <t>HideFileExt</t>
        </r>
        <r>
          <rPr>
            <sz val="11"/>
            <color rgb="FF000000"/>
            <rFont val="Calibri"/>
          </rPr>
          <t>'</t>
        </r>
        <r>
          <rPr>
            <sz val="11"/>
            <color rgb="FF000000"/>
            <rFont val="Calibri"/>
          </rPr>
          <t xml:space="preserve"> is set to </t>
        </r>
        <r>
          <rPr>
            <sz val="11"/>
            <color rgb="FF000000"/>
            <rFont val="Calibri"/>
          </rPr>
          <t>'</t>
        </r>
        <r>
          <rPr>
            <b/>
            <sz val="11"/>
            <color rgb="FF000000"/>
            <rFont val="Calibri"/>
          </rPr>
          <t>0x00000000 (0)</t>
        </r>
        <r>
          <rPr>
            <sz val="11"/>
            <color rgb="FF000000"/>
            <rFont val="Calibri"/>
          </rPr>
          <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 4 - Auto download and schedule the install</t>
        </r>
        <r>
          <rPr>
            <sz val="11"/>
            <color rgb="FF000000"/>
            <rFont val="Calibri"/>
          </rPr>
          <t>'</t>
        </r>
      </text>
    </comment>
    <comment ref="I67" authorId="0" shapeId="0" xr:uid="{00000000-0006-0000-0700-000005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J67" authorId="0" shapeId="0" xr:uid="{00000000-0006-0000-0700-000002000000}">
      <text>
        <r>
          <rPr>
            <sz val="11"/>
            <rFont val="Calibri"/>
          </rPr>
          <t xml:space="preserve">Ensure </t>
        </r>
        <r>
          <rPr>
            <sz val="11"/>
            <color rgb="FF000000"/>
            <rFont val="Calibri"/>
          </rPr>
          <t>'</t>
        </r>
        <r>
          <rPr>
            <b/>
            <sz val="11"/>
            <color rgb="FF000000"/>
            <rFont val="Calibri"/>
          </rPr>
          <t>Remove access to “Pause updates”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67" authorId="0" shapeId="0" xr:uid="{00000000-0006-0000-0700-000003000000}">
      <text>
        <r>
          <rPr>
            <sz val="11"/>
            <rFont val="Calibri"/>
          </rPr>
          <t xml:space="preserve">Ensure </t>
        </r>
        <r>
          <rPr>
            <sz val="11"/>
            <color rgb="FF000000"/>
            <rFont val="Calibri"/>
          </rPr>
          <t>'</t>
        </r>
        <r>
          <rPr>
            <b/>
            <sz val="11"/>
            <color rgb="FF000000"/>
            <rFont val="Calibri"/>
          </rPr>
          <t>Remove access to use all Windows Update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67" authorId="0" shapeId="0" xr:uid="{00000000-0006-0000-0700-000004000000}">
      <text>
        <r>
          <rPr>
            <sz val="11"/>
            <rFont val="Calibri"/>
          </rPr>
          <t xml:space="preserve">Ensure </t>
        </r>
        <r>
          <rPr>
            <sz val="11"/>
            <color rgb="FF000000"/>
            <rFont val="Calibri"/>
          </rPr>
          <t>'</t>
        </r>
        <r>
          <rPr>
            <b/>
            <sz val="11"/>
            <color rgb="FF000000"/>
            <rFont val="Calibri"/>
          </rPr>
          <t>Specify intranet Microsoft update service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9" authorId="0" shapeId="0" xr:uid="{00000000-0006-0000-0700-00000600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1 logon(s)</t>
        </r>
        <r>
          <rPr>
            <sz val="11"/>
            <color rgb="FF000000"/>
            <rFont val="Calibri"/>
          </rPr>
          <t>'</t>
        </r>
      </text>
    </comment>
    <comment ref="I89" authorId="0" shapeId="0" xr:uid="{00000000-0006-0000-0700-00002A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89" authorId="0" shapeId="0" xr:uid="{00000000-0006-0000-0700-00002B000000}">
      <text>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89" authorId="0" shapeId="0" xr:uid="{00000000-0006-0000-0700-00002C000000}">
      <text>
        <r>
          <rPr>
            <sz val="11"/>
            <rFont val="Calibri"/>
          </rPr>
          <t xml:space="preserve">Ensure </t>
        </r>
        <r>
          <rPr>
            <sz val="11"/>
            <color rgb="FF000000"/>
            <rFont val="Calibri"/>
          </rPr>
          <t>'</t>
        </r>
        <r>
          <rPr>
            <b/>
            <sz val="11"/>
            <color rgb="FF000000"/>
            <rFont val="Calibri"/>
          </rPr>
          <t>Enable MPR notifications for the system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89" authorId="0" shapeId="0" xr:uid="{00000000-0006-0000-0700-00002D000000}">
      <text>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89" authorId="0" shapeId="0" xr:uid="{00000000-0006-0000-0700-000007000000}">
      <text>
        <r>
          <rPr>
            <sz val="11"/>
            <rFont val="Calibri"/>
          </rPr>
          <t xml:space="preserve">Ensure </t>
        </r>
        <r>
          <rPr>
            <sz val="11"/>
            <color rgb="FF000000"/>
            <rFont val="Calibri"/>
          </rPr>
          <t>'</t>
        </r>
        <r>
          <rPr>
            <b/>
            <sz val="11"/>
            <color rgb="FF000000"/>
            <rFont val="Calibri"/>
          </rPr>
          <t>Accounts: Administrator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9" authorId="0" shapeId="0" xr:uid="{00000000-0006-0000-0700-000008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text>
    </comment>
    <comment ref="O89" authorId="0" shapeId="0" xr:uid="{00000000-0006-0000-0700-000009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9" authorId="0" shapeId="0" xr:uid="{00000000-0006-0000-0700-00000A000000}">
      <text>
        <r>
          <rPr>
            <sz val="11"/>
            <rFont val="Calibri"/>
          </rPr>
          <t xml:space="preserve">Ensure </t>
        </r>
        <r>
          <rPr>
            <sz val="11"/>
            <color rgb="FF000000"/>
            <rFont val="Calibri"/>
          </rPr>
          <t>'</t>
        </r>
        <r>
          <rPr>
            <b/>
            <sz val="11"/>
            <color rgb="FF000000"/>
            <rFont val="Calibri"/>
          </rPr>
          <t>Name of administrator account to manage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89" authorId="0" shapeId="0" xr:uid="{00000000-0006-0000-0700-00000B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Large letters + small letters</t>
        </r>
        <r>
          <rPr>
            <sz val="11"/>
            <color rgb="FF000000"/>
            <rFont val="Calibri"/>
          </rPr>
          <t>'</t>
        </r>
      </text>
    </comment>
    <comment ref="R89" authorId="0" shapeId="0" xr:uid="{00000000-0006-0000-0700-00000C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S89" authorId="0" shapeId="0" xr:uid="{00000000-0006-0000-0700-00000D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365</t>
        </r>
        <r>
          <rPr>
            <sz val="11"/>
            <color rgb="FF000000"/>
            <rFont val="Calibri"/>
          </rPr>
          <t>'</t>
        </r>
      </text>
    </comment>
    <comment ref="T89" authorId="0" shapeId="0" xr:uid="{00000000-0006-0000-0700-00000E000000}">
      <text>
        <r>
          <rPr>
            <sz val="11"/>
            <rFont val="Calibri"/>
          </rPr>
          <t xml:space="preserve">Ensure </t>
        </r>
        <r>
          <rPr>
            <sz val="11"/>
            <color rgb="FF000000"/>
            <rFont val="Calibri"/>
          </rPr>
          <t>'</t>
        </r>
        <r>
          <rPr>
            <b/>
            <sz val="11"/>
            <color rgb="FF000000"/>
            <rFont val="Calibri"/>
          </rPr>
          <t>Expiration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365</t>
        </r>
        <r>
          <rPr>
            <sz val="11"/>
            <color rgb="FF000000"/>
            <rFont val="Calibri"/>
          </rPr>
          <t>'</t>
        </r>
      </text>
    </comment>
    <comment ref="U89" authorId="0" shapeId="0" xr:uid="{00000000-0006-0000-0700-00000F000000}">
      <text>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6</t>
        </r>
        <r>
          <rPr>
            <sz val="11"/>
            <color rgb="FF000000"/>
            <rFont val="Calibri"/>
          </rPr>
          <t>'</t>
        </r>
      </text>
    </comment>
    <comment ref="V89" authorId="0" shapeId="0" xr:uid="{00000000-0006-0000-0700-000010000000}">
      <text>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89" authorId="0" shapeId="0" xr:uid="{00000000-0006-0000-0700-000011000000}">
      <text>
        <r>
          <rPr>
            <sz val="11"/>
            <rFont val="Calibri"/>
          </rPr>
          <t xml:space="preserve">Ensure </t>
        </r>
        <r>
          <rPr>
            <sz val="11"/>
            <color rgb="FF000000"/>
            <rFont val="Calibri"/>
          </rPr>
          <t>'</t>
        </r>
        <r>
          <rPr>
            <b/>
            <sz val="11"/>
            <color rgb="FF000000"/>
            <rFont val="Calibri"/>
          </rPr>
          <t>Use a hardware security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89" authorId="0" shapeId="0" xr:uid="{00000000-0006-0000-0700-000012000000}">
      <text>
        <r>
          <rPr>
            <sz val="11"/>
            <rFont val="Calibri"/>
          </rPr>
          <t xml:space="preserve">Ensure </t>
        </r>
        <r>
          <rPr>
            <sz val="11"/>
            <color rgb="FF000000"/>
            <rFont val="Calibri"/>
          </rPr>
          <t>'</t>
        </r>
        <r>
          <rPr>
            <b/>
            <sz val="11"/>
            <color rgb="FF000000"/>
            <rFont val="Calibri"/>
          </rPr>
          <t>Use biometrics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89" authorId="0" shapeId="0" xr:uid="{00000000-0006-0000-0700-000013000000}">
      <text>
        <r>
          <rPr>
            <sz val="11"/>
            <rFont val="Calibri"/>
          </rPr>
          <t xml:space="preserve">Ensure </t>
        </r>
        <r>
          <rPr>
            <sz val="11"/>
            <color rgb="FF000000"/>
            <rFont val="Calibri"/>
          </rPr>
          <t>'</t>
        </r>
        <r>
          <rPr>
            <b/>
            <sz val="11"/>
            <color rgb="FF000000"/>
            <rFont val="Calibri"/>
          </rPr>
          <t>Use Windows Hello for Business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89" authorId="0" shapeId="0" xr:uid="{00000000-0006-0000-0700-000014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text>
    </comment>
    <comment ref="AA89" authorId="0" shapeId="0" xr:uid="{00000000-0006-0000-0700-000015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invalid logon attempts</t>
        </r>
        <r>
          <rPr>
            <sz val="11"/>
            <color rgb="FF000000"/>
            <rFont val="Calibri"/>
          </rPr>
          <t>'</t>
        </r>
      </text>
    </comment>
    <comment ref="AB89" authorId="0" shapeId="0" xr:uid="{00000000-0006-0000-0700-000016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89" authorId="0" shapeId="0" xr:uid="{00000000-0006-0000-0700-000017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minutes</t>
        </r>
        <r>
          <rPr>
            <sz val="11"/>
            <color rgb="FF000000"/>
            <rFont val="Calibri"/>
          </rPr>
          <t>'</t>
        </r>
      </text>
    </comment>
    <comment ref="AD89" authorId="0" shapeId="0" xr:uid="{00000000-0006-0000-0700-000018000000}">
      <text>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E89" authorId="0" shapeId="0" xr:uid="{00000000-0006-0000-0700-000019000000}">
      <text>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89" authorId="0" shapeId="0" xr:uid="{00000000-0006-0000-0700-00001A000000}">
      <text>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89" authorId="0" shapeId="0" xr:uid="{00000000-0006-0000-0700-00001B000000}">
      <text>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89" authorId="0" shapeId="0" xr:uid="{00000000-0006-0000-0700-00001C000000}">
      <text>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89" authorId="0" shapeId="0" xr:uid="{00000000-0006-0000-0700-00001D000000}">
      <text>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89" authorId="0" shapeId="0" xr:uid="{00000000-0006-0000-0700-00001E000000}">
      <text>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text>
    </comment>
    <comment ref="AK89" authorId="0" shapeId="0" xr:uid="{00000000-0006-0000-0700-00001F000000}">
      <text>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89" authorId="0" shapeId="0" xr:uid="{00000000-0006-0000-0700-000020000000}">
      <text>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M89" authorId="0" shapeId="0" xr:uid="{00000000-0006-0000-0700-000021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N89" authorId="0" shapeId="0" xr:uid="{00000000-0006-0000-0700-000022000000}">
      <text>
        <r>
          <rPr>
            <sz val="11"/>
            <rFont val="Calibri"/>
          </rPr>
          <t xml:space="preserve">Ensure </t>
        </r>
        <r>
          <rPr>
            <sz val="11"/>
            <color rgb="FF000000"/>
            <rFont val="Calibri"/>
          </rPr>
          <t>'</t>
        </r>
        <r>
          <rPr>
            <b/>
            <sz val="11"/>
            <color rgb="FF000000"/>
            <rFont val="Calibri"/>
          </rPr>
          <t>Configure minimum PIN length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 15</t>
        </r>
        <r>
          <rPr>
            <sz val="11"/>
            <color rgb="FF000000"/>
            <rFont val="Calibri"/>
          </rPr>
          <t>'</t>
        </r>
      </text>
    </comment>
    <comment ref="AO89" authorId="0" shapeId="0" xr:uid="{00000000-0006-0000-0700-000023000000}">
      <text>
        <r>
          <rPr>
            <sz val="11"/>
            <rFont val="Calibri"/>
          </rPr>
          <t xml:space="preserve">Ensure </t>
        </r>
        <r>
          <rPr>
            <sz val="11"/>
            <color rgb="FF000000"/>
            <rFont val="Calibri"/>
          </rPr>
          <t>'</t>
        </r>
        <r>
          <rPr>
            <b/>
            <sz val="11"/>
            <color rgb="FF000000"/>
            <rFont val="Calibri"/>
          </rPr>
          <t>Disallow standard users from changing the PIN or password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P89" authorId="0" shapeId="0" xr:uid="{00000000-0006-0000-0700-00002400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AQ89" authorId="0" shapeId="0" xr:uid="{00000000-0006-0000-0700-000025000000}">
      <text>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R89" authorId="0" shapeId="0" xr:uid="{00000000-0006-0000-0700-000026000000}">
      <text>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S89" authorId="0" shapeId="0" xr:uid="{00000000-0006-0000-0700-000027000000}">
      <text>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89" authorId="0" shapeId="0" xr:uid="{00000000-0006-0000-0700-000028000000}">
      <text>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U89" authorId="0" shapeId="0" xr:uid="{00000000-0006-0000-0700-000029000000}">
      <text>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0 days</t>
        </r>
        <r>
          <rPr>
            <sz val="11"/>
            <color rgb="FF000000"/>
            <rFont val="Calibri"/>
          </rPr>
          <t>'</t>
        </r>
      </text>
    </comment>
    <comment ref="H90" authorId="0" shapeId="0" xr:uid="{00000000-0006-0000-0700-00002E000000}">
      <text>
        <r>
          <rPr>
            <sz val="11"/>
            <rFont val="Calibri"/>
          </rPr>
          <t xml:space="preserve">Ensure </t>
        </r>
        <r>
          <rPr>
            <sz val="11"/>
            <color rgb="FF000000"/>
            <rFont val="Calibri"/>
          </rPr>
          <t>'</t>
        </r>
        <r>
          <rPr>
            <b/>
            <sz val="11"/>
            <color rgb="FF000000"/>
            <rFont val="Calibri"/>
          </rPr>
          <t>Expiration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365</t>
        </r>
        <r>
          <rPr>
            <sz val="11"/>
            <color rgb="FF000000"/>
            <rFont val="Calibri"/>
          </rPr>
          <t>'</t>
        </r>
      </text>
    </comment>
    <comment ref="I90" authorId="0" shapeId="0" xr:uid="{00000000-0006-0000-0700-00002F000000}">
      <text>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6</t>
        </r>
        <r>
          <rPr>
            <sz val="11"/>
            <color rgb="FF000000"/>
            <rFont val="Calibri"/>
          </rPr>
          <t>'</t>
        </r>
      </text>
    </comment>
    <comment ref="J90" authorId="0" shapeId="0" xr:uid="{00000000-0006-0000-0700-000030000000}">
      <text>
        <r>
          <rPr>
            <sz val="11"/>
            <rFont val="Calibri"/>
          </rPr>
          <t xml:space="preserve">Ensure </t>
        </r>
        <r>
          <rPr>
            <sz val="11"/>
            <color rgb="FF000000"/>
            <rFont val="Calibri"/>
          </rPr>
          <t>'</t>
        </r>
        <r>
          <rPr>
            <b/>
            <sz val="11"/>
            <color rgb="FF000000"/>
            <rFont val="Calibri"/>
          </rPr>
          <t>Use a hardware security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0" authorId="0" shapeId="0" xr:uid="{00000000-0006-0000-0700-000031000000}">
      <text>
        <r>
          <rPr>
            <sz val="11"/>
            <rFont val="Calibri"/>
          </rPr>
          <t xml:space="preserve">Ensure </t>
        </r>
        <r>
          <rPr>
            <sz val="11"/>
            <color rgb="FF000000"/>
            <rFont val="Calibri"/>
          </rPr>
          <t>'</t>
        </r>
        <r>
          <rPr>
            <b/>
            <sz val="11"/>
            <color rgb="FF000000"/>
            <rFont val="Calibri"/>
          </rPr>
          <t>Use biometrics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90" authorId="0" shapeId="0" xr:uid="{00000000-0006-0000-0700-000032000000}">
      <text>
        <r>
          <rPr>
            <sz val="11"/>
            <rFont val="Calibri"/>
          </rPr>
          <t xml:space="preserve">Ensure </t>
        </r>
        <r>
          <rPr>
            <sz val="11"/>
            <color rgb="FF000000"/>
            <rFont val="Calibri"/>
          </rPr>
          <t>'</t>
        </r>
        <r>
          <rPr>
            <b/>
            <sz val="11"/>
            <color rgb="FF000000"/>
            <rFont val="Calibri"/>
          </rPr>
          <t>Use Windows Hello for Business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0" authorId="0" shapeId="0" xr:uid="{00000000-0006-0000-0700-000033000000}">
      <text>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text>
    </comment>
    <comment ref="N90" authorId="0" shapeId="0" xr:uid="{00000000-0006-0000-0700-000034000000}">
      <text>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93" authorId="0" shapeId="0" xr:uid="{00000000-0006-0000-0700-000035000000}">
      <text>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93" authorId="0" shapeId="0" xr:uid="{00000000-0006-0000-0700-000036000000}">
      <text>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93" authorId="0" shapeId="0" xr:uid="{00000000-0006-0000-0700-000037000000}">
      <text>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93" authorId="0" shapeId="0" xr:uid="{00000000-0006-0000-0700-000038000000}">
      <text>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93" authorId="0" shapeId="0" xr:uid="{00000000-0006-0000-0700-000039000000}">
      <text>
        <r>
          <rPr>
            <sz val="11"/>
            <rFont val="Calibri"/>
          </rPr>
          <t xml:space="preserve">Ensure </t>
        </r>
        <r>
          <rPr>
            <sz val="11"/>
            <color rgb="FF000000"/>
            <rFont val="Calibri"/>
          </rPr>
          <t>'</t>
        </r>
        <r>
          <rPr>
            <b/>
            <sz val="11"/>
            <color rgb="FF000000"/>
            <rFont val="Calibri"/>
          </rPr>
          <t>Require trusted path for credential entry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93" authorId="0" shapeId="0" xr:uid="{00000000-0006-0000-0700-00003A000000}">
      <text>
        <r>
          <rPr>
            <sz val="11"/>
            <rFont val="Calibri"/>
          </rPr>
          <t xml:space="preserve">Ensure </t>
        </r>
        <r>
          <rPr>
            <sz val="11"/>
            <color rgb="FF000000"/>
            <rFont val="Calibri"/>
          </rPr>
          <t>'</t>
        </r>
        <r>
          <rPr>
            <b/>
            <sz val="11"/>
            <color rgb="FF000000"/>
            <rFont val="Calibri"/>
          </rPr>
          <t>Disable or enable software Secure Attention Sequence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93" authorId="0" shapeId="0" xr:uid="{00000000-0006-0000-0700-00003B000000}">
      <text>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93" authorId="0" shapeId="0" xr:uid="{00000000-0006-0000-0700-00003C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93" authorId="0" shapeId="0" xr:uid="{00000000-0006-0000-0700-00003D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the secure desktop</t>
        </r>
        <r>
          <rPr>
            <sz val="11"/>
            <color rgb="FF000000"/>
            <rFont val="Calibri"/>
          </rPr>
          <t>'</t>
        </r>
      </text>
    </comment>
    <comment ref="Q93" authorId="0" shapeId="0" xr:uid="{00000000-0006-0000-0700-00003E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R93" authorId="0" shapeId="0" xr:uid="{00000000-0006-0000-0700-00003F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93" authorId="0" shapeId="0" xr:uid="{00000000-0006-0000-0700-000040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93" authorId="0" shapeId="0" xr:uid="{00000000-0006-0000-0700-000041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93" authorId="0" shapeId="0" xr:uid="{00000000-0006-0000-0700-000042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93" authorId="0" shapeId="0" xr:uid="{00000000-0006-0000-0700-000043000000}">
      <text>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93" authorId="0" shapeId="0" xr:uid="{00000000-0006-0000-0700-000044000000}">
      <text>
        <r>
          <rPr>
            <sz val="11"/>
            <rFont val="Calibri"/>
          </rPr>
          <t xml:space="preserve">Ensure </t>
        </r>
        <r>
          <rPr>
            <sz val="11"/>
            <color rgb="FF000000"/>
            <rFont val="Calibri"/>
          </rPr>
          <t>'</t>
        </r>
        <r>
          <rPr>
            <b/>
            <sz val="11"/>
            <color rgb="FF000000"/>
            <rFont val="Calibri"/>
          </rPr>
          <t>Prevent access to the command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 Yes</t>
        </r>
        <r>
          <rPr>
            <sz val="11"/>
            <color rgb="FF000000"/>
            <rFont val="Calibri"/>
          </rPr>
          <t>'</t>
        </r>
      </text>
    </comment>
    <comment ref="X93" authorId="0" shapeId="0" xr:uid="{00000000-0006-0000-0700-000045000000}">
      <text>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93" authorId="0" shapeId="0" xr:uid="{00000000-0006-0000-0700-000046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93" authorId="0" shapeId="0" xr:uid="{00000000-0006-0000-0700-000047000000}">
      <text>
        <r>
          <rPr>
            <sz val="11"/>
            <rFont val="Calibri"/>
          </rPr>
          <t xml:space="preserve">Ensure </t>
        </r>
        <r>
          <rPr>
            <sz val="11"/>
            <color rgb="FF000000"/>
            <rFont val="Calibri"/>
          </rPr>
          <t>'</t>
        </r>
        <r>
          <rPr>
            <b/>
            <sz val="11"/>
            <color rgb="FF000000"/>
            <rFont val="Calibri"/>
          </rPr>
          <t>Always install with elevated privileges (Computer)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93" authorId="0" shapeId="0" xr:uid="{00000000-0006-0000-0700-000048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93" authorId="0" shapeId="0" xr:uid="{00000000-0006-0000-0700-000049000000}">
      <text>
        <r>
          <rPr>
            <sz val="11"/>
            <rFont val="Calibri"/>
          </rPr>
          <t xml:space="preserve">Ensure </t>
        </r>
        <r>
          <rPr>
            <sz val="11"/>
            <color rgb="FF000000"/>
            <rFont val="Calibri"/>
          </rPr>
          <t>'</t>
        </r>
        <r>
          <rPr>
            <b/>
            <sz val="11"/>
            <color rgb="FF000000"/>
            <rFont val="Calibri"/>
          </rPr>
          <t>Limits printer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93" authorId="0" shapeId="0" xr:uid="{00000000-0006-0000-0700-00004A000000}">
      <text>
        <r>
          <rPr>
            <sz val="11"/>
            <rFont val="Calibri"/>
          </rPr>
          <t xml:space="preserve">Ensure </t>
        </r>
        <r>
          <rPr>
            <sz val="11"/>
            <color rgb="FF000000"/>
            <rFont val="Calibri"/>
          </rPr>
          <t>'</t>
        </r>
        <r>
          <rPr>
            <b/>
            <sz val="11"/>
            <color rgb="FF000000"/>
            <rFont val="Calibri"/>
          </rPr>
          <t>Prevent access to registry editing tools</t>
        </r>
        <r>
          <rPr>
            <sz val="11"/>
            <color rgb="FF000000"/>
            <rFont val="Calibri"/>
          </rPr>
          <t>'</t>
        </r>
        <r>
          <rPr>
            <sz val="11"/>
            <color rgb="FF000000"/>
            <rFont val="Calibri"/>
          </rPr>
          <t xml:space="preserve"> is set to </t>
        </r>
        <r>
          <rPr>
            <sz val="11"/>
            <color rgb="FF000000"/>
            <rFont val="Calibri"/>
          </rPr>
          <t>'</t>
        </r>
        <r>
          <rPr>
            <b/>
            <sz val="11"/>
            <color rgb="FF000000"/>
            <rFont val="Calibri"/>
          </rPr>
          <t>Enabled: Yes</t>
        </r>
        <r>
          <rPr>
            <sz val="11"/>
            <color rgb="FF000000"/>
            <rFont val="Calibri"/>
          </rPr>
          <t>'</t>
        </r>
      </text>
    </comment>
    <comment ref="AD93" authorId="0" shapeId="0" xr:uid="{00000000-0006-0000-0700-00004B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Remote Desktop Users</t>
        </r>
        <r>
          <rPr>
            <sz val="11"/>
            <color rgb="FF000000"/>
            <rFont val="Calibri"/>
          </rPr>
          <t>'</t>
        </r>
      </text>
    </comment>
    <comment ref="AE93" authorId="0" shapeId="0" xr:uid="{00000000-0006-0000-0700-00004C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AUTHORITY\Local Account</t>
        </r>
        <r>
          <rPr>
            <sz val="11"/>
            <color rgb="FF000000"/>
            <rFont val="Calibri"/>
          </rPr>
          <t>'</t>
        </r>
      </text>
    </comment>
    <comment ref="AF93" authorId="0" shapeId="0" xr:uid="{00000000-0006-0000-0700-00004D000000}">
      <text>
        <r>
          <rPr>
            <sz val="11"/>
            <rFont val="Calibri"/>
          </rPr>
          <t xml:space="preserve">Ensure </t>
        </r>
        <r>
          <rPr>
            <sz val="11"/>
            <color rgb="FF000000"/>
            <rFont val="Calibri"/>
          </rPr>
          <t>'</t>
        </r>
        <r>
          <rPr>
            <b/>
            <sz val="11"/>
            <color rgb="FF000000"/>
            <rFont val="Calibri"/>
          </rPr>
          <t>SafeModeBlockNonAdmins</t>
        </r>
        <r>
          <rPr>
            <sz val="11"/>
            <color rgb="FF000000"/>
            <rFont val="Calibri"/>
          </rPr>
          <t>'</t>
        </r>
        <r>
          <rPr>
            <sz val="11"/>
            <color rgb="FF000000"/>
            <rFont val="Calibri"/>
          </rPr>
          <t xml:space="preserve"> is set to </t>
        </r>
        <r>
          <rPr>
            <sz val="11"/>
            <color rgb="FF000000"/>
            <rFont val="Calibri"/>
          </rPr>
          <t>'</t>
        </r>
        <r>
          <rPr>
            <b/>
            <sz val="11"/>
            <color rgb="FF000000"/>
            <rFont val="Calibri"/>
          </rPr>
          <t>0x00000001 (1)</t>
        </r>
        <r>
          <rPr>
            <sz val="11"/>
            <color rgb="FF000000"/>
            <rFont val="Calibri"/>
          </rPr>
          <t>'</t>
        </r>
      </text>
    </comment>
    <comment ref="AG93" authorId="0" shapeId="0" xr:uid="{00000000-0006-0000-0700-00004E000000}">
      <text>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93" authorId="0" shapeId="0" xr:uid="{00000000-0006-0000-0700-00004F000000}">
      <text>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93" authorId="0" shapeId="0" xr:uid="{00000000-0006-0000-0700-000050000000}">
      <text>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93" authorId="0" shapeId="0" xr:uid="{00000000-0006-0000-0700-000051000000}">
      <text>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K93" authorId="0" shapeId="0" xr:uid="{00000000-0006-0000-0700-000052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Remote Desktop Users</t>
        </r>
        <r>
          <rPr>
            <sz val="11"/>
            <color rgb="FF000000"/>
            <rFont val="Calibri"/>
          </rPr>
          <t>'</t>
        </r>
      </text>
    </comment>
    <comment ref="AL93" authorId="0" shapeId="0" xr:uid="{00000000-0006-0000-0700-000053000000}">
      <text>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M93" authorId="0" shapeId="0" xr:uid="{00000000-0006-0000-0700-000054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Users</t>
        </r>
        <r>
          <rPr>
            <sz val="11"/>
            <color rgb="FF000000"/>
            <rFont val="Calibri"/>
          </rPr>
          <t>'</t>
        </r>
      </text>
    </comment>
    <comment ref="AN93" authorId="0" shapeId="0" xr:uid="{00000000-0006-0000-0700-000055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O93" authorId="0" shapeId="0" xr:uid="{00000000-0006-0000-0700-000056000000}">
      <text>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P93" authorId="0" shapeId="0" xr:uid="{00000000-0006-0000-0700-000057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Q93" authorId="0" shapeId="0" xr:uid="{00000000-0006-0000-0700-000058000000}">
      <text>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text>
    </comment>
    <comment ref="AR93" authorId="0" shapeId="0" xr:uid="{00000000-0006-0000-0700-000059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S93" authorId="0" shapeId="0" xr:uid="{00000000-0006-0000-0700-00005A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AUTHORITY\Local Account</t>
        </r>
        <r>
          <rPr>
            <sz val="11"/>
            <color rgb="FF000000"/>
            <rFont val="Calibri"/>
          </rPr>
          <t>'</t>
        </r>
      </text>
    </comment>
    <comment ref="AT93" authorId="0" shapeId="0" xr:uid="{00000000-0006-0000-0700-00005B000000}">
      <text>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U93" authorId="0" shapeId="0" xr:uid="{00000000-0006-0000-0700-00005C000000}">
      <text>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110" authorId="0" shapeId="0" xr:uid="{00000000-0006-0000-0700-00005D000000}">
      <text>
        <r>
          <rPr>
            <sz val="11"/>
            <rFont val="Calibri"/>
          </rPr>
          <t xml:space="preserve">Ensure </t>
        </r>
        <r>
          <rPr>
            <sz val="11"/>
            <color rgb="FF000000"/>
            <rFont val="Calibri"/>
          </rPr>
          <t>'</t>
        </r>
        <r>
          <rPr>
            <b/>
            <sz val="11"/>
            <color rgb="FF000000"/>
            <rFont val="Calibri"/>
          </rPr>
          <t>Remove CD Burning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0" authorId="0" shapeId="0" xr:uid="{00000000-0006-0000-0700-00005E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text>
    </comment>
    <comment ref="J110" authorId="0" shapeId="0" xr:uid="{00000000-0006-0000-0700-00005F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text>
    </comment>
    <comment ref="K110" authorId="0" shapeId="0" xr:uid="{00000000-0006-0000-0700-000060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t>
        </r>
        <r>
          <rPr>
            <sz val="11"/>
            <color rgb="FF000000"/>
            <rFont val="Calibri"/>
          </rPr>
          <t>'</t>
        </r>
      </text>
    </comment>
    <comment ref="L110" authorId="0" shapeId="0" xr:uid="{00000000-0006-0000-0700-000061000000}">
      <text>
        <r>
          <rPr>
            <sz val="11"/>
            <rFont val="Calibri"/>
          </rPr>
          <t xml:space="preserve">Ensure </t>
        </r>
        <r>
          <rPr>
            <sz val="11"/>
            <color rgb="FF000000"/>
            <rFont val="Calibri"/>
          </rPr>
          <t>'</t>
        </r>
        <r>
          <rPr>
            <b/>
            <sz val="11"/>
            <color rgb="FF000000"/>
            <rFont val="Calibri"/>
          </rPr>
          <t>Prevent memory overwrite on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M110" authorId="0" shapeId="0" xr:uid="{00000000-0006-0000-0700-000062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10" authorId="0" shapeId="0" xr:uid="{00000000-0006-0000-0700-00006300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10" authorId="0" shapeId="0" xr:uid="{00000000-0006-0000-0700-000064000000}">
      <text>
        <r>
          <rPr>
            <sz val="11"/>
            <rFont val="Calibri"/>
          </rPr>
          <t xml:space="preserve">Ensure </t>
        </r>
        <r>
          <rPr>
            <sz val="11"/>
            <color rgb="FF000000"/>
            <rFont val="Calibri"/>
          </rPr>
          <t>'</t>
        </r>
        <r>
          <rPr>
            <b/>
            <sz val="11"/>
            <color rgb="FF000000"/>
            <rFont val="Calibri"/>
          </rPr>
          <t>Deny write access to fixed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10" authorId="0" shapeId="0" xr:uid="{00000000-0006-0000-0700-000065000000}">
      <text>
        <r>
          <rPr>
            <sz val="11"/>
            <rFont val="Calibri"/>
          </rPr>
          <t xml:space="preserve">Ensure </t>
        </r>
        <r>
          <rPr>
            <sz val="11"/>
            <color rgb="FF000000"/>
            <rFont val="Calibri"/>
          </rPr>
          <t>'</t>
        </r>
        <r>
          <rPr>
            <b/>
            <sz val="11"/>
            <color rgb="FF000000"/>
            <rFont val="Calibri"/>
          </rPr>
          <t>Enforce drive encryption type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Full encryption</t>
        </r>
        <r>
          <rPr>
            <sz val="11"/>
            <color rgb="FF000000"/>
            <rFont val="Calibri"/>
          </rPr>
          <t>'</t>
        </r>
      </text>
    </comment>
    <comment ref="Q110" authorId="0" shapeId="0" xr:uid="{00000000-0006-0000-0700-000066000000}">
      <text>
        <r>
          <rPr>
            <sz val="11"/>
            <rFont val="Calibri"/>
          </rPr>
          <t xml:space="preserve">Ensure </t>
        </r>
        <r>
          <rPr>
            <sz val="11"/>
            <color rgb="FF000000"/>
            <rFont val="Calibri"/>
          </rPr>
          <t>'</t>
        </r>
        <r>
          <rPr>
            <b/>
            <sz val="11"/>
            <color rgb="FF000000"/>
            <rFont val="Calibri"/>
          </rPr>
          <t>Allow devices compliant with InstantGo or HSTI to opt out of pre-boot PIN.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110" authorId="0" shapeId="0" xr:uid="{00000000-0006-0000-0700-000067000000}">
      <text>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10" authorId="0" shapeId="0" xr:uid="{00000000-0006-0000-0700-000068000000}">
      <text>
        <r>
          <rPr>
            <sz val="11"/>
            <rFont val="Calibri"/>
          </rPr>
          <t xml:space="preserve">Ensure </t>
        </r>
        <r>
          <rPr>
            <sz val="11"/>
            <color rgb="FF000000"/>
            <rFont val="Calibri"/>
          </rPr>
          <t>'</t>
        </r>
        <r>
          <rPr>
            <b/>
            <sz val="11"/>
            <color rgb="FF000000"/>
            <rFont val="Calibri"/>
          </rPr>
          <t>Allow network unlocked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10" authorId="0" shapeId="0" xr:uid="{00000000-0006-0000-0700-000069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10" authorId="0" shapeId="0" xr:uid="{00000000-0006-0000-0700-00006A000000}">
      <text>
        <r>
          <rPr>
            <sz val="11"/>
            <rFont val="Calibri"/>
          </rPr>
          <t xml:space="preserve">Ensure </t>
        </r>
        <r>
          <rPr>
            <sz val="11"/>
            <color rgb="FF000000"/>
            <rFont val="Calibri"/>
          </rPr>
          <t>'</t>
        </r>
        <r>
          <rPr>
            <b/>
            <sz val="11"/>
            <color rgb="FF000000"/>
            <rFont val="Calibri"/>
          </rPr>
          <t>Configure minimum PIN length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 15</t>
        </r>
        <r>
          <rPr>
            <sz val="11"/>
            <color rgb="FF000000"/>
            <rFont val="Calibri"/>
          </rPr>
          <t>'</t>
        </r>
      </text>
    </comment>
    <comment ref="V110" authorId="0" shapeId="0" xr:uid="{00000000-0006-0000-0700-00006B000000}">
      <text>
        <r>
          <rPr>
            <sz val="11"/>
            <rFont val="Calibri"/>
          </rPr>
          <t xml:space="preserve">Ensure </t>
        </r>
        <r>
          <rPr>
            <sz val="11"/>
            <color rgb="FF000000"/>
            <rFont val="Calibri"/>
          </rPr>
          <t>'</t>
        </r>
        <r>
          <rPr>
            <b/>
            <sz val="11"/>
            <color rgb="FF000000"/>
            <rFont val="Calibri"/>
          </rPr>
          <t>Configure use of passwords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10" authorId="0" shapeId="0" xr:uid="{00000000-0006-0000-0700-00006C000000}">
      <text>
        <r>
          <rPr>
            <sz val="11"/>
            <rFont val="Calibri"/>
          </rPr>
          <t xml:space="preserve">Ensure </t>
        </r>
        <r>
          <rPr>
            <sz val="11"/>
            <color rgb="FF000000"/>
            <rFont val="Calibri"/>
          </rPr>
          <t>'</t>
        </r>
        <r>
          <rPr>
            <b/>
            <sz val="11"/>
            <color rgb="FF000000"/>
            <rFont val="Calibri"/>
          </rPr>
          <t>Disallow standard users from changing the PIN or password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110" authorId="0" shapeId="0" xr:uid="{00000000-0006-0000-0700-00006D000000}">
      <text>
        <r>
          <rPr>
            <sz val="11"/>
            <rFont val="Calibri"/>
          </rPr>
          <t xml:space="preserve">Ensure </t>
        </r>
        <r>
          <rPr>
            <sz val="11"/>
            <color rgb="FF000000"/>
            <rFont val="Calibri"/>
          </rPr>
          <t>'</t>
        </r>
        <r>
          <rPr>
            <b/>
            <sz val="11"/>
            <color rgb="FF000000"/>
            <rFont val="Calibri"/>
          </rPr>
          <t>Enforce drive encryption type on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Full encryption</t>
        </r>
        <r>
          <rPr>
            <sz val="11"/>
            <color rgb="FF000000"/>
            <rFont val="Calibri"/>
          </rPr>
          <t>'</t>
        </r>
      </text>
    </comment>
    <comment ref="Y110" authorId="0" shapeId="0" xr:uid="{00000000-0006-0000-0700-00006E00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10" authorId="0" shapeId="0" xr:uid="{00000000-0006-0000-0700-00006F000000}">
      <text>
        <r>
          <rPr>
            <sz val="11"/>
            <rFont val="Calibri"/>
          </rPr>
          <t xml:space="preserve">Ensure </t>
        </r>
        <r>
          <rPr>
            <sz val="11"/>
            <color rgb="FF000000"/>
            <rFont val="Calibri"/>
          </rPr>
          <t>'</t>
        </r>
        <r>
          <rPr>
            <b/>
            <sz val="11"/>
            <color rgb="FF000000"/>
            <rFont val="Calibri"/>
          </rPr>
          <t>Reset platform validation data after BitLocker recovery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10" authorId="0" shapeId="0" xr:uid="{00000000-0006-0000-0700-000070000000}">
      <text>
        <r>
          <rPr>
            <sz val="11"/>
            <rFont val="Calibri"/>
          </rPr>
          <t xml:space="preserve">Ensure </t>
        </r>
        <r>
          <rPr>
            <sz val="11"/>
            <color rgb="FF000000"/>
            <rFont val="Calibri"/>
          </rPr>
          <t>'</t>
        </r>
        <r>
          <rPr>
            <b/>
            <sz val="11"/>
            <color rgb="FF000000"/>
            <rFont val="Calibri"/>
          </rPr>
          <t>Choose how BitLocker-protected removable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10" authorId="0" shapeId="0" xr:uid="{00000000-0006-0000-0700-000071000000}">
      <text>
        <r>
          <rPr>
            <sz val="11"/>
            <rFont val="Calibri"/>
          </rPr>
          <t xml:space="preserve">Ensure </t>
        </r>
        <r>
          <rPr>
            <sz val="11"/>
            <color rgb="FF000000"/>
            <rFont val="Calibri"/>
          </rPr>
          <t>'</t>
        </r>
        <r>
          <rPr>
            <b/>
            <sz val="11"/>
            <color rgb="FF000000"/>
            <rFont val="Calibri"/>
          </rPr>
          <t>Configure use of passwords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10" authorId="0" shapeId="0" xr:uid="{00000000-0006-0000-0700-000072000000}">
      <text>
        <r>
          <rPr>
            <sz val="11"/>
            <rFont val="Calibri"/>
          </rPr>
          <t xml:space="preserve">Ensure </t>
        </r>
        <r>
          <rPr>
            <sz val="11"/>
            <color rgb="FF000000"/>
            <rFont val="Calibri"/>
          </rPr>
          <t>'</t>
        </r>
        <r>
          <rPr>
            <b/>
            <sz val="11"/>
            <color rgb="FF000000"/>
            <rFont val="Calibri"/>
          </rPr>
          <t>Control use of BitLocker on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10" authorId="0" shapeId="0" xr:uid="{00000000-0006-0000-0700-000073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10" authorId="0" shapeId="0" xr:uid="{00000000-0006-0000-0700-000074000000}">
      <text>
        <r>
          <rPr>
            <sz val="11"/>
            <rFont val="Calibri"/>
          </rPr>
          <t xml:space="preserve">Ensure </t>
        </r>
        <r>
          <rPr>
            <sz val="11"/>
            <color rgb="FF000000"/>
            <rFont val="Calibri"/>
          </rPr>
          <t>'</t>
        </r>
        <r>
          <rPr>
            <b/>
            <sz val="11"/>
            <color rgb="FF000000"/>
            <rFont val="Calibri"/>
          </rPr>
          <t>Enforce drive encryption type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Full encryption</t>
        </r>
        <r>
          <rPr>
            <sz val="11"/>
            <color rgb="FF000000"/>
            <rFont val="Calibri"/>
          </rPr>
          <t>'</t>
        </r>
      </text>
    </comment>
    <comment ref="AF110" authorId="0" shapeId="0" xr:uid="{00000000-0006-0000-0700-000075000000}">
      <text>
        <r>
          <rPr>
            <sz val="11"/>
            <rFont val="Calibri"/>
          </rPr>
          <t xml:space="preserve">Ensure </t>
        </r>
        <r>
          <rPr>
            <sz val="11"/>
            <color rgb="FF000000"/>
            <rFont val="Calibri"/>
          </rPr>
          <t>'</t>
        </r>
        <r>
          <rPr>
            <b/>
            <sz val="11"/>
            <color rgb="FF000000"/>
            <rFont val="Calibri"/>
          </rPr>
          <t>CD and DVD: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10" authorId="0" shapeId="0" xr:uid="{00000000-0006-0000-0700-000076000000}">
      <text>
        <r>
          <rPr>
            <sz val="11"/>
            <rFont val="Calibri"/>
          </rPr>
          <t xml:space="preserve">Ensure </t>
        </r>
        <r>
          <rPr>
            <sz val="11"/>
            <color rgb="FF000000"/>
            <rFont val="Calibri"/>
          </rPr>
          <t>'</t>
        </r>
        <r>
          <rPr>
            <b/>
            <sz val="11"/>
            <color rgb="FF000000"/>
            <rFont val="Calibri"/>
          </rPr>
          <t>Removable Disks: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10" authorId="0" shapeId="0" xr:uid="{00000000-0006-0000-0700-000077000000}">
      <text>
        <r>
          <rPr>
            <sz val="11"/>
            <rFont val="Calibri"/>
          </rPr>
          <t xml:space="preserve">Ensure </t>
        </r>
        <r>
          <rPr>
            <sz val="11"/>
            <color rgb="FF000000"/>
            <rFont val="Calibri"/>
          </rPr>
          <t>'</t>
        </r>
        <r>
          <rPr>
            <b/>
            <sz val="11"/>
            <color rgb="FF000000"/>
            <rFont val="Calibri"/>
          </rPr>
          <t>Tape Drives: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10" authorId="0" shapeId="0" xr:uid="{00000000-0006-0000-0700-000078000000}">
      <text>
        <r>
          <rPr>
            <sz val="11"/>
            <rFont val="Calibri"/>
          </rPr>
          <t xml:space="preserve">Ensure </t>
        </r>
        <r>
          <rPr>
            <sz val="11"/>
            <color rgb="FF000000"/>
            <rFont val="Calibri"/>
          </rPr>
          <t>'</t>
        </r>
        <r>
          <rPr>
            <b/>
            <sz val="11"/>
            <color rgb="FF000000"/>
            <rFont val="Calibri"/>
          </rPr>
          <t>WPD Devices: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10" authorId="0" shapeId="0" xr:uid="{00000000-0006-0000-0700-000079000000}">
      <text>
        <r>
          <rPr>
            <sz val="11"/>
            <rFont val="Calibri"/>
          </rPr>
          <t xml:space="preserve">Ensure </t>
        </r>
        <r>
          <rPr>
            <sz val="11"/>
            <color rgb="FF000000"/>
            <rFont val="Calibri"/>
          </rPr>
          <t>'</t>
        </r>
        <r>
          <rPr>
            <b/>
            <sz val="11"/>
            <color rgb="FF000000"/>
            <rFont val="Calibri"/>
          </rPr>
          <t>Do not allow Clipboard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110" authorId="0" shapeId="0" xr:uid="{00000000-0006-0000-0700-00007A000000}">
      <text>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11" authorId="0" shapeId="0" xr:uid="{00000000-0006-0000-0700-00007B000000}">
      <text>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11" authorId="0" shapeId="0" xr:uid="{00000000-0006-0000-0700-00007C000000}">
      <text>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t>
        </r>
        <r>
          <rPr>
            <sz val="11"/>
            <color rgb="FF000000"/>
            <rFont val="Calibri"/>
          </rPr>
          <t>'</t>
        </r>
      </text>
    </comment>
    <comment ref="J111" authorId="0" shapeId="0" xr:uid="{00000000-0006-0000-0700-00007D000000}">
      <text>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K111" authorId="0" shapeId="0" xr:uid="{00000000-0006-0000-0700-00007E000000}">
      <text>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text>
    </comment>
    <comment ref="L111" authorId="0" shapeId="0" xr:uid="{00000000-0006-0000-0700-00007F000000}">
      <text>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11" authorId="0" shapeId="0" xr:uid="{00000000-0006-0000-0700-000080000000}">
      <text>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11" authorId="0" shapeId="0" xr:uid="{00000000-0006-0000-0700-000081000000}">
      <text>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text>
    </comment>
    <comment ref="O111" authorId="0" shapeId="0" xr:uid="{00000000-0006-0000-0700-000082000000}">
      <text>
        <r>
          <rPr>
            <sz val="11"/>
            <rFont val="Calibri"/>
          </rPr>
          <t xml:space="preserve">Ensure </t>
        </r>
        <r>
          <rPr>
            <sz val="11"/>
            <color rgb="FF000000"/>
            <rFont val="Calibri"/>
          </rPr>
          <t>'</t>
        </r>
        <r>
          <rPr>
            <b/>
            <sz val="11"/>
            <color rgb="FF000000"/>
            <rFont val="Calibri"/>
          </rPr>
          <t>Configure server authentication for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connect if authentication fails</t>
        </r>
        <r>
          <rPr>
            <sz val="11"/>
            <color rgb="FF000000"/>
            <rFont val="Calibri"/>
          </rPr>
          <t>'</t>
        </r>
      </text>
    </comment>
    <comment ref="P111" authorId="0" shapeId="0" xr:uid="{00000000-0006-0000-0700-000083000000}">
      <text>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11" authorId="0" shapeId="0" xr:uid="{00000000-0006-0000-0700-000084000000}">
      <text>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11" authorId="0" shapeId="0" xr:uid="{00000000-0006-0000-0700-000085000000}">
      <text>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11" authorId="0" shapeId="0" xr:uid="{00000000-0006-0000-0700-000086000000}">
      <text>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text>
    </comment>
    <comment ref="T111" authorId="0" shapeId="0" xr:uid="{00000000-0006-0000-0700-000087000000}">
      <text>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text>
    </comment>
    <comment ref="U111" authorId="0" shapeId="0" xr:uid="{00000000-0006-0000-0700-000088000000}">
      <text>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111" authorId="0" shapeId="0" xr:uid="{00000000-0006-0000-0700-000089000000}">
      <text>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11" authorId="0" shapeId="0" xr:uid="{00000000-0006-0000-0700-00008A000000}">
      <text>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11" authorId="0" shapeId="0" xr:uid="{00000000-0006-0000-0700-00008B000000}">
      <text>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11" authorId="0" shapeId="0" xr:uid="{00000000-0006-0000-0700-00008C000000}">
      <text>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text>
    </comment>
    <comment ref="Z111" authorId="0" shapeId="0" xr:uid="{00000000-0006-0000-0700-00008D000000}">
      <text>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11" authorId="0" shapeId="0" xr:uid="{00000000-0006-0000-0700-00008E000000}">
      <text>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11" authorId="0" shapeId="0" xr:uid="{00000000-0006-0000-0700-00008F000000}">
      <text>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11" authorId="0" shapeId="0" xr:uid="{00000000-0006-0000-0700-000090000000}">
      <text>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must enter a password each time they use a key</t>
        </r>
        <r>
          <rPr>
            <sz val="11"/>
            <color rgb="FF000000"/>
            <rFont val="Calibri"/>
          </rPr>
          <t>'</t>
        </r>
      </text>
    </comment>
    <comment ref="AD111" authorId="0" shapeId="0" xr:uid="{00000000-0006-0000-0700-000091000000}">
      <text>
        <r>
          <rPr>
            <sz val="11"/>
            <rFont val="Calibri"/>
          </rPr>
          <t xml:space="preserve">Ensure </t>
        </r>
        <r>
          <rPr>
            <sz val="11"/>
            <color rgb="FF000000"/>
            <rFont val="Calibri"/>
          </rPr>
          <t>'</t>
        </r>
        <r>
          <rPr>
            <b/>
            <sz val="11"/>
            <color rgb="FF000000"/>
            <rFont val="Calibri"/>
          </rPr>
          <t>System cryptography: Use FIPS compliant algorithms for encryption, hashing, and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11" authorId="0" shapeId="0" xr:uid="{00000000-0006-0000-0700-000092000000}">
      <text>
        <r>
          <rPr>
            <sz val="11"/>
            <rFont val="Calibri"/>
          </rPr>
          <t xml:space="preserve">Ensure </t>
        </r>
        <r>
          <rPr>
            <sz val="11"/>
            <color rgb="FF000000"/>
            <rFont val="Calibri"/>
          </rPr>
          <t>'</t>
        </r>
        <r>
          <rPr>
            <b/>
            <sz val="11"/>
            <color rgb="FF000000"/>
            <rFont val="Calibri"/>
          </rPr>
          <t>Allow Basic authentication (WinRM Client)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F111" authorId="0" shapeId="0" xr:uid="{00000000-0006-0000-0700-000093000000}">
      <text>
        <r>
          <rPr>
            <sz val="11"/>
            <rFont val="Calibri"/>
          </rPr>
          <t xml:space="preserve">Ensure </t>
        </r>
        <r>
          <rPr>
            <sz val="11"/>
            <color rgb="FF000000"/>
            <rFont val="Calibri"/>
          </rPr>
          <t>'</t>
        </r>
        <r>
          <rPr>
            <b/>
            <sz val="11"/>
            <color rgb="FF000000"/>
            <rFont val="Calibri"/>
          </rPr>
          <t>Allow unencrypted traffic (WinRM Client)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G111" authorId="0" shapeId="0" xr:uid="{00000000-0006-0000-0700-000094000000}">
      <text>
        <r>
          <rPr>
            <sz val="11"/>
            <rFont val="Calibri"/>
          </rPr>
          <t xml:space="preserve">Ensure </t>
        </r>
        <r>
          <rPr>
            <sz val="11"/>
            <color rgb="FF000000"/>
            <rFont val="Calibri"/>
          </rPr>
          <t>'</t>
        </r>
        <r>
          <rPr>
            <b/>
            <sz val="11"/>
            <color rgb="FF000000"/>
            <rFont val="Calibri"/>
          </rPr>
          <t>Allow Basic authentication (WinRM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H111" authorId="0" shapeId="0" xr:uid="{00000000-0006-0000-0700-000095000000}">
      <text>
        <r>
          <rPr>
            <sz val="11"/>
            <rFont val="Calibri"/>
          </rPr>
          <t xml:space="preserve">Ensure </t>
        </r>
        <r>
          <rPr>
            <sz val="11"/>
            <color rgb="FF000000"/>
            <rFont val="Calibri"/>
          </rPr>
          <t>'</t>
        </r>
        <r>
          <rPr>
            <b/>
            <sz val="11"/>
            <color rgb="FF000000"/>
            <rFont val="Calibri"/>
          </rPr>
          <t>Allow unencrypted traffic (WinRM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I111" authorId="0" shapeId="0" xr:uid="{00000000-0006-0000-0700-000096000000}">
      <text>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34" authorId="0" shapeId="0" xr:uid="{00000000-0006-0000-0700-000097000000}">
      <text>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34" authorId="0" shapeId="0" xr:uid="{00000000-0006-0000-0700-000098000000}">
      <text>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34" authorId="0" shapeId="0" xr:uid="{00000000-0006-0000-0700-000099000000}">
      <text>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text>
    </comment>
    <comment ref="K134" authorId="0" shapeId="0" xr:uid="{00000000-0006-0000-0700-00009A000000}">
      <text>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L134" authorId="0" shapeId="0" xr:uid="{00000000-0006-0000-0700-00009B000000}">
      <text>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text>
    </comment>
    <comment ref="M134" authorId="0" shapeId="0" xr:uid="{00000000-0006-0000-0700-00009C000000}">
      <text>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34" authorId="0" shapeId="0" xr:uid="{00000000-0006-0000-0700-00009D000000}">
      <text>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134" authorId="0" shapeId="0" xr:uid="{00000000-0006-0000-0700-00009E000000}">
      <text>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142" authorId="0" shapeId="0" xr:uid="{00000000-0006-0000-0700-00009F00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142" authorId="0" shapeId="0" xr:uid="{00000000-0006-0000-0700-0000A000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142" authorId="0" shapeId="0" xr:uid="{00000000-0006-0000-0700-0000A100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142" authorId="0" shapeId="0" xr:uid="{00000000-0006-0000-0700-0000A2000000}">
      <text>
        <r>
          <rPr>
            <sz val="11"/>
            <rFont val="Calibri"/>
          </rPr>
          <t xml:space="preserve">Ensure </t>
        </r>
        <r>
          <rPr>
            <sz val="11"/>
            <color rgb="FF000000"/>
            <rFont val="Calibri"/>
          </rPr>
          <t>'</t>
        </r>
        <r>
          <rPr>
            <b/>
            <sz val="11"/>
            <color rgb="FF000000"/>
            <rFont val="Calibri"/>
          </rPr>
          <t>ASR: Block credential stealing from the Windows local security authority subsystem (lsass.exe)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142" authorId="0" shapeId="0" xr:uid="{00000000-0006-0000-0700-0000A300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142" authorId="0" shapeId="0" xr:uid="{00000000-0006-0000-0700-0000A400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142" authorId="0" shapeId="0" xr:uid="{00000000-0006-0000-0700-0000A500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142" authorId="0" shapeId="0" xr:uid="{00000000-0006-0000-0700-0000A6000000}">
      <text>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142" authorId="0" shapeId="0" xr:uid="{00000000-0006-0000-0700-0000A7000000}">
      <text>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Q142" authorId="0" shapeId="0" xr:uid="{00000000-0006-0000-0700-0000A8000000}">
      <text>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142" authorId="0" shapeId="0" xr:uid="{00000000-0006-0000-0700-0000A9000000}">
      <text>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142" authorId="0" shapeId="0" xr:uid="{00000000-0006-0000-0700-0000AA000000}">
      <text>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T142" authorId="0" shapeId="0" xr:uid="{00000000-0006-0000-0700-0000AB000000}">
      <text>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U142" authorId="0" shapeId="0" xr:uid="{00000000-0006-0000-0700-0000AC000000}">
      <text>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V142" authorId="0" shapeId="0" xr:uid="{00000000-0006-0000-0700-0000AD000000}">
      <text>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W142" authorId="0" shapeId="0" xr:uid="{00000000-0006-0000-0700-0000AE000000}">
      <text>
        <r>
          <rPr>
            <sz val="11"/>
            <rFont val="Calibri"/>
          </rPr>
          <t xml:space="preserve">Ensure </t>
        </r>
        <r>
          <rPr>
            <sz val="11"/>
            <color rgb="FF000000"/>
            <rFont val="Calibri"/>
          </rPr>
          <t>'</t>
        </r>
        <r>
          <rPr>
            <b/>
            <sz val="11"/>
            <color rgb="FF000000"/>
            <rFont val="Calibri"/>
          </rPr>
          <t>ASR: Use advanced protection against ransomware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X142" authorId="0" shapeId="0" xr:uid="{00000000-0006-0000-0700-0000AF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142" authorId="0" shapeId="0" xr:uid="{00000000-0006-0000-0700-0000B0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 and DMA Protection</t>
        </r>
        <r>
          <rPr>
            <sz val="11"/>
            <color rgb="FF000000"/>
            <rFont val="Calibri"/>
          </rPr>
          <t>'</t>
        </r>
      </text>
    </comment>
    <comment ref="Z142" authorId="0" shapeId="0" xr:uid="{00000000-0006-0000-0700-0000B1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AA142" authorId="0" shapeId="0" xr:uid="{00000000-0006-0000-0700-0000B2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142" authorId="0" shapeId="0" xr:uid="{00000000-0006-0000-0700-0000B3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AC142" authorId="0" shapeId="0" xr:uid="{00000000-0006-0000-0700-0000B4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42" authorId="0" shapeId="0" xr:uid="{00000000-0006-0000-0700-0000B5000000}">
      <text>
        <r>
          <rPr>
            <sz val="11"/>
            <rFont val="Calibri"/>
          </rPr>
          <t xml:space="preserve">Ensure </t>
        </r>
        <r>
          <rPr>
            <sz val="11"/>
            <color rgb="FF000000"/>
            <rFont val="Calibri"/>
          </rPr>
          <t>'</t>
        </r>
        <r>
          <rPr>
            <b/>
            <sz val="11"/>
            <color rgb="FF000000"/>
            <rFont val="Calibri"/>
          </rPr>
          <t>Configure allowed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42" authorId="0" shapeId="0" xr:uid="{00000000-0006-0000-0700-0000B6000000}">
      <text>
        <r>
          <rPr>
            <sz val="11"/>
            <rFont val="Calibri"/>
          </rPr>
          <t xml:space="preserve">Ensure </t>
        </r>
        <r>
          <rPr>
            <sz val="11"/>
            <color rgb="FF000000"/>
            <rFont val="Calibri"/>
          </rPr>
          <t>'</t>
        </r>
        <r>
          <rPr>
            <b/>
            <sz val="11"/>
            <color rgb="FF000000"/>
            <rFont val="Calibri"/>
          </rPr>
          <t>Configure Controlled folder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AF142" authorId="0" shapeId="0" xr:uid="{00000000-0006-0000-0700-0000B7000000}">
      <text>
        <r>
          <rPr>
            <sz val="11"/>
            <rFont val="Calibri"/>
          </rPr>
          <t xml:space="preserve">Ensure </t>
        </r>
        <r>
          <rPr>
            <sz val="11"/>
            <color rgb="FF000000"/>
            <rFont val="Calibri"/>
          </rPr>
          <t>'</t>
        </r>
        <r>
          <rPr>
            <b/>
            <sz val="11"/>
            <color rgb="FF000000"/>
            <rFont val="Calibri"/>
          </rPr>
          <t>Configure protected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42" authorId="0" shapeId="0" xr:uid="{00000000-0006-0000-0700-0000B8000000}">
      <text>
        <r>
          <rPr>
            <sz val="11"/>
            <rFont val="Calibri"/>
          </rPr>
          <t xml:space="preserve">Ensure </t>
        </r>
        <r>
          <rPr>
            <sz val="11"/>
            <color rgb="FF000000"/>
            <rFont val="Calibri"/>
          </rPr>
          <t>'</t>
        </r>
        <r>
          <rPr>
            <b/>
            <sz val="11"/>
            <color rgb="FF000000"/>
            <rFont val="Calibri"/>
          </rPr>
          <t>Use a common set of exploit protection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42" authorId="0" shapeId="0" xr:uid="{00000000-0006-0000-0700-0000B9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I142" authorId="0" shapeId="0" xr:uid="{00000000-0006-0000-0700-0000BA000000}">
      <text>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J142" authorId="0" shapeId="0" xr:uid="{00000000-0006-0000-0700-0000BB000000}">
      <text>
        <r>
          <rPr>
            <sz val="11"/>
            <rFont val="Calibri"/>
          </rPr>
          <t xml:space="preserve">Ensure </t>
        </r>
        <r>
          <rPr>
            <sz val="11"/>
            <color rgb="FF000000"/>
            <rFont val="Calibri"/>
          </rPr>
          <t>'</t>
        </r>
        <r>
          <rPr>
            <b/>
            <sz val="11"/>
            <color rgb="FF000000"/>
            <rFont val="Calibri"/>
          </rPr>
          <t>Enabled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142" authorId="0" shapeId="0" xr:uid="{00000000-0006-0000-0700-0000BC000000}">
      <text>
        <r>
          <rPr>
            <sz val="11"/>
            <rFont val="Calibri"/>
          </rPr>
          <t xml:space="preserve">Ensure </t>
        </r>
        <r>
          <rPr>
            <sz val="11"/>
            <color rgb="FF000000"/>
            <rFont val="Calibri"/>
          </rPr>
          <t>'</t>
        </r>
        <r>
          <rPr>
            <b/>
            <sz val="11"/>
            <color rgb="FF000000"/>
            <rFont val="Calibri"/>
          </rPr>
          <t>Configure local administrator merge behaviour for lists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L142" authorId="0" shapeId="0" xr:uid="{00000000-0006-0000-0700-0000BD000000}">
      <text>
        <r>
          <rPr>
            <sz val="11"/>
            <rFont val="Calibri"/>
          </rPr>
          <t xml:space="preserve">Ensure </t>
        </r>
        <r>
          <rPr>
            <sz val="11"/>
            <color rgb="FF000000"/>
            <rFont val="Calibri"/>
          </rPr>
          <t>'</t>
        </r>
        <r>
          <rPr>
            <b/>
            <sz val="11"/>
            <color rgb="FF000000"/>
            <rFont val="Calibri"/>
          </rPr>
          <t>Control whether or not exclusions are visible to Local Admins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M142" authorId="0" shapeId="0" xr:uid="{00000000-0006-0000-0700-0000BE00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N142" authorId="0" shapeId="0" xr:uid="{00000000-0006-0000-0700-0000BF000000}">
      <text>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O142" authorId="0" shapeId="0" xr:uid="{00000000-0006-0000-0700-0000C0000000}">
      <text>
        <r>
          <rPr>
            <sz val="11"/>
            <rFont val="Calibri"/>
          </rPr>
          <t xml:space="preserve">Ensure </t>
        </r>
        <r>
          <rPr>
            <sz val="11"/>
            <color rgb="FF000000"/>
            <rFont val="Calibri"/>
          </rPr>
          <t>'</t>
        </r>
        <r>
          <rPr>
            <b/>
            <sz val="11"/>
            <color rgb="FF000000"/>
            <rFont val="Calibri"/>
          </rPr>
          <t>Hide mechanisms to remove zone information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P142" authorId="0" shapeId="0" xr:uid="{00000000-0006-0000-0700-0000C1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Q142" authorId="0" shapeId="0" xr:uid="{00000000-0006-0000-0700-0000C2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AR142" authorId="0" shapeId="0" xr:uid="{00000000-0006-0000-0700-0000C3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AS142" authorId="0" shapeId="0" xr:uid="{00000000-0006-0000-0700-0000C4000000}">
      <text>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T142" authorId="0" shapeId="0" xr:uid="{00000000-0006-0000-0700-0000C5000000}">
      <text>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U142" authorId="0" shapeId="0" xr:uid="{00000000-0006-0000-0700-0000C6000000}">
      <text>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text>
    </comment>
    <comment ref="H157" authorId="0" shapeId="0" xr:uid="{00000000-0006-0000-0700-0000C7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I157" authorId="0" shapeId="0" xr:uid="{00000000-0006-0000-0700-0000C8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J157" authorId="0" shapeId="0" xr:uid="{00000000-0006-0000-0700-0000C9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H165" authorId="0" shapeId="0" xr:uid="{00000000-0006-0000-0700-0000CA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65" authorId="0" shapeId="0" xr:uid="{00000000-0006-0000-0700-0000CB000000}">
      <text>
        <r>
          <rPr>
            <sz val="11"/>
            <rFont val="Calibri"/>
          </rPr>
          <t xml:space="preserve">Ensure </t>
        </r>
        <r>
          <rPr>
            <sz val="11"/>
            <color rgb="FF000000"/>
            <rFont val="Calibri"/>
          </rPr>
          <t>'</t>
        </r>
        <r>
          <rPr>
            <b/>
            <sz val="11"/>
            <color rgb="FF000000"/>
            <rFont val="Calibri"/>
          </rPr>
          <t>Configure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165" authorId="0" shapeId="0" xr:uid="{00000000-0006-0000-0700-0000CC000000}">
      <text>
        <r>
          <rPr>
            <sz val="11"/>
            <rFont val="Calibri"/>
          </rPr>
          <t xml:space="preserve">Ensure </t>
        </r>
        <r>
          <rPr>
            <sz val="11"/>
            <color rgb="FF000000"/>
            <rFont val="Calibri"/>
          </rPr>
          <t>'</t>
        </r>
        <r>
          <rPr>
            <b/>
            <sz val="11"/>
            <color rgb="FF000000"/>
            <rFont val="Calibri"/>
          </rPr>
          <t>Specify the maximum log file size (KB)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 65536</t>
        </r>
        <r>
          <rPr>
            <sz val="11"/>
            <color rgb="FF000000"/>
            <rFont val="Calibri"/>
          </rPr>
          <t>'</t>
        </r>
      </text>
    </comment>
    <comment ref="K165" authorId="0" shapeId="0" xr:uid="{00000000-0006-0000-0700-0000CD000000}">
      <text>
        <r>
          <rPr>
            <sz val="11"/>
            <rFont val="Calibri"/>
          </rPr>
          <t xml:space="preserve">Ensure </t>
        </r>
        <r>
          <rPr>
            <sz val="11"/>
            <color rgb="FF000000"/>
            <rFont val="Calibri"/>
          </rPr>
          <t>'</t>
        </r>
        <r>
          <rPr>
            <b/>
            <sz val="11"/>
            <color rgb="FF000000"/>
            <rFont val="Calibri"/>
          </rPr>
          <t>Specify the maximum log file size (KB)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2097152</t>
        </r>
        <r>
          <rPr>
            <sz val="11"/>
            <color rgb="FF000000"/>
            <rFont val="Calibri"/>
          </rPr>
          <t>'</t>
        </r>
      </text>
    </comment>
    <comment ref="L165" authorId="0" shapeId="0" xr:uid="{00000000-0006-0000-0700-0000CE000000}">
      <text>
        <r>
          <rPr>
            <sz val="11"/>
            <rFont val="Calibri"/>
          </rPr>
          <t xml:space="preserve">Ensure </t>
        </r>
        <r>
          <rPr>
            <sz val="11"/>
            <color rgb="FF000000"/>
            <rFont val="Calibri"/>
          </rPr>
          <t>'</t>
        </r>
        <r>
          <rPr>
            <b/>
            <sz val="11"/>
            <color rgb="FF000000"/>
            <rFont val="Calibri"/>
          </rPr>
          <t>Specify the maximum log file size (KB) (System)</t>
        </r>
        <r>
          <rPr>
            <sz val="11"/>
            <color rgb="FF000000"/>
            <rFont val="Calibri"/>
          </rPr>
          <t>'</t>
        </r>
        <r>
          <rPr>
            <sz val="11"/>
            <color rgb="FF000000"/>
            <rFont val="Calibri"/>
          </rPr>
          <t xml:space="preserve"> is set to </t>
        </r>
        <r>
          <rPr>
            <sz val="11"/>
            <color rgb="FF000000"/>
            <rFont val="Calibri"/>
          </rPr>
          <t>'</t>
        </r>
        <r>
          <rPr>
            <b/>
            <sz val="11"/>
            <color rgb="FF000000"/>
            <rFont val="Calibri"/>
          </rPr>
          <t>Enabled: 65536</t>
        </r>
        <r>
          <rPr>
            <sz val="11"/>
            <color rgb="FF000000"/>
            <rFont val="Calibri"/>
          </rPr>
          <t>'</t>
        </r>
      </text>
    </comment>
    <comment ref="M165" authorId="0" shapeId="0" xr:uid="{00000000-0006-0000-0700-0000CF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N165" authorId="0" shapeId="0" xr:uid="{00000000-0006-0000-0700-0000D0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O165" authorId="0" shapeId="0" xr:uid="{00000000-0006-0000-0700-0000D1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P165" authorId="0" shapeId="0" xr:uid="{00000000-0006-0000-0700-0000D2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Q165" authorId="0" shapeId="0" xr:uid="{00000000-0006-0000-0700-0000D3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R165" authorId="0" shapeId="0" xr:uid="{00000000-0006-0000-0700-0000D4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165" authorId="0" shapeId="0" xr:uid="{00000000-0006-0000-0700-0000D5000000}">
      <text>
        <r>
          <rPr>
            <sz val="11"/>
            <rFont val="Calibri"/>
          </rPr>
          <t xml:space="preserve">Ensure </t>
        </r>
        <r>
          <rPr>
            <sz val="11"/>
            <color rgb="FF000000"/>
            <rFont val="Calibri"/>
          </rPr>
          <t>'</t>
        </r>
        <r>
          <rPr>
            <b/>
            <sz val="11"/>
            <color rgb="FF000000"/>
            <rFont val="Calibri"/>
          </rPr>
          <t>Audit Process Termination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T165" authorId="0" shapeId="0" xr:uid="{00000000-0006-0000-0700-0000D6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U165" authorId="0" shapeId="0" xr:uid="{00000000-0006-0000-0700-0000D7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V165" authorId="0" shapeId="0" xr:uid="{00000000-0006-0000-0700-0000D8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W165" authorId="0" shapeId="0" xr:uid="{00000000-0006-0000-0700-0000D9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165" authorId="0" shapeId="0" xr:uid="{00000000-0006-0000-0700-0000DA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165" authorId="0" shapeId="0" xr:uid="{00000000-0006-0000-0700-0000DB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165" authorId="0" shapeId="0" xr:uid="{00000000-0006-0000-0700-0000DC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165" authorId="0" shapeId="0" xr:uid="{00000000-0006-0000-0700-0000DD000000}">
      <text>
        <r>
          <rPr>
            <sz val="11"/>
            <rFont val="Calibri"/>
          </rPr>
          <t xml:space="preserve">Ensure </t>
        </r>
        <r>
          <rPr>
            <sz val="11"/>
            <color rgb="FF000000"/>
            <rFont val="Calibri"/>
          </rPr>
          <t>'</t>
        </r>
        <r>
          <rPr>
            <b/>
            <sz val="11"/>
            <color rgb="FF000000"/>
            <rFont val="Calibri"/>
          </rPr>
          <t>Audit File System</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165" authorId="0" shapeId="0" xr:uid="{00000000-0006-0000-0700-0000DE000000}">
      <text>
        <r>
          <rPr>
            <sz val="11"/>
            <rFont val="Calibri"/>
          </rPr>
          <t xml:space="preserve">Ensure </t>
        </r>
        <r>
          <rPr>
            <sz val="11"/>
            <color rgb="FF000000"/>
            <rFont val="Calibri"/>
          </rPr>
          <t>'</t>
        </r>
        <r>
          <rPr>
            <b/>
            <sz val="11"/>
            <color rgb="FF000000"/>
            <rFont val="Calibri"/>
          </rPr>
          <t>Audit Kernel Object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165" authorId="0" shapeId="0" xr:uid="{00000000-0006-0000-0700-0000DF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165" authorId="0" shapeId="0" xr:uid="{00000000-0006-0000-0700-0000E0000000}">
      <text>
        <r>
          <rPr>
            <sz val="11"/>
            <rFont val="Calibri"/>
          </rPr>
          <t xml:space="preserve">Ensure </t>
        </r>
        <r>
          <rPr>
            <sz val="11"/>
            <color rgb="FF000000"/>
            <rFont val="Calibri"/>
          </rPr>
          <t>'</t>
        </r>
        <r>
          <rPr>
            <b/>
            <sz val="11"/>
            <color rgb="FF000000"/>
            <rFont val="Calibri"/>
          </rPr>
          <t>Audit Registry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E165" authorId="0" shapeId="0" xr:uid="{00000000-0006-0000-0700-0000E1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F165" authorId="0" shapeId="0" xr:uid="{00000000-0006-0000-0700-0000E2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G165" authorId="0" shapeId="0" xr:uid="{00000000-0006-0000-0700-0000E3000000}">
      <text>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65" authorId="0" shapeId="0" xr:uid="{00000000-0006-0000-0700-0000E4000000}">
      <text>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text>
    </comment>
    <comment ref="AI165" authorId="0" shapeId="0" xr:uid="{00000000-0006-0000-0700-0000E5000000}">
      <text>
        <r>
          <rPr>
            <sz val="11"/>
            <rFont val="Calibri"/>
          </rPr>
          <t xml:space="preserve">Ensure </t>
        </r>
        <r>
          <rPr>
            <sz val="11"/>
            <color rgb="FF000000"/>
            <rFont val="Calibri"/>
          </rPr>
          <t>'</t>
        </r>
        <r>
          <rPr>
            <b/>
            <sz val="11"/>
            <color rgb="FF000000"/>
            <rFont val="Calibri"/>
          </rPr>
          <t>Turn on Module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J165" authorId="0" shapeId="0" xr:uid="{00000000-0006-0000-0700-0000E6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K165" authorId="0" shapeId="0" xr:uid="{00000000-0006-0000-0700-0000E700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168" authorId="0" shapeId="0" xr:uid="{00000000-0006-0000-0700-0000E8000000}">
      <text>
        <r>
          <rPr>
            <sz val="11"/>
            <rFont val="Calibri"/>
          </rPr>
          <t xml:space="preserve">Ensure </t>
        </r>
        <r>
          <rPr>
            <sz val="11"/>
            <color rgb="FF000000"/>
            <rFont val="Calibri"/>
          </rPr>
          <t>'</t>
        </r>
        <r>
          <rPr>
            <b/>
            <sz val="11"/>
            <color rgb="FF000000"/>
            <rFont val="Calibri"/>
          </rPr>
          <t>Configure allowed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168" authorId="0" shapeId="0" xr:uid="{00000000-0006-0000-0700-0000E9000000}">
      <text>
        <r>
          <rPr>
            <sz val="11"/>
            <rFont val="Calibri"/>
          </rPr>
          <t xml:space="preserve">Ensure </t>
        </r>
        <r>
          <rPr>
            <sz val="11"/>
            <color rgb="FF000000"/>
            <rFont val="Calibri"/>
          </rPr>
          <t>'</t>
        </r>
        <r>
          <rPr>
            <b/>
            <sz val="11"/>
            <color rgb="FF000000"/>
            <rFont val="Calibri"/>
          </rPr>
          <t>Configure Controlled folder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J168" authorId="0" shapeId="0" xr:uid="{00000000-0006-0000-0700-0000EA000000}">
      <text>
        <r>
          <rPr>
            <sz val="11"/>
            <rFont val="Calibri"/>
          </rPr>
          <t xml:space="preserve">Ensure </t>
        </r>
        <r>
          <rPr>
            <sz val="11"/>
            <color rgb="FF000000"/>
            <rFont val="Calibri"/>
          </rPr>
          <t>'</t>
        </r>
        <r>
          <rPr>
            <b/>
            <sz val="11"/>
            <color rgb="FF000000"/>
            <rFont val="Calibri"/>
          </rPr>
          <t>Configure protected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168" authorId="0" shapeId="0" xr:uid="{00000000-0006-0000-0700-0000EB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L168" authorId="0" shapeId="0" xr:uid="{00000000-0006-0000-0700-0000EC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M168" authorId="0" shapeId="0" xr:uid="{00000000-0006-0000-0700-0000ED000000}">
      <text>
        <r>
          <rPr>
            <sz val="11"/>
            <rFont val="Calibri"/>
          </rPr>
          <t xml:space="preserve">Ensure </t>
        </r>
        <r>
          <rPr>
            <sz val="11"/>
            <color rgb="FF000000"/>
            <rFont val="Calibri"/>
          </rPr>
          <t>'</t>
        </r>
        <r>
          <rPr>
            <b/>
            <sz val="11"/>
            <color rgb="FF000000"/>
            <rFont val="Calibri"/>
          </rPr>
          <t>Turn off Microsoft Defender Antivirus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168" authorId="0" shapeId="0" xr:uid="{00000000-0006-0000-0700-0000EE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168" authorId="0" shapeId="0" xr:uid="{00000000-0006-0000-0700-0000EF000000}">
      <text>
        <r>
          <rPr>
            <sz val="11"/>
            <rFont val="Calibri"/>
          </rPr>
          <t xml:space="preserve">Ensure </t>
        </r>
        <r>
          <rPr>
            <sz val="11"/>
            <color rgb="FF000000"/>
            <rFont val="Calibri"/>
          </rPr>
          <t>'</t>
        </r>
        <r>
          <rPr>
            <b/>
            <sz val="11"/>
            <color rgb="FF000000"/>
            <rFont val="Calibri"/>
          </rPr>
          <t>Configure the ‘Block at First Sight’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68" authorId="0" shapeId="0" xr:uid="{00000000-0006-0000-0700-0000F0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text>
    </comment>
    <comment ref="Q168" authorId="0" shapeId="0" xr:uid="{00000000-0006-0000-0700-0000F1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all samples</t>
        </r>
        <r>
          <rPr>
            <sz val="11"/>
            <color rgb="FF000000"/>
            <rFont val="Calibri"/>
          </rPr>
          <t>'</t>
        </r>
      </text>
    </comment>
    <comment ref="R168" authorId="0" shapeId="0" xr:uid="{00000000-0006-0000-0700-0000F2000000}">
      <text>
        <r>
          <rPr>
            <sz val="11"/>
            <rFont val="Calibri"/>
          </rPr>
          <t xml:space="preserve">Ensure </t>
        </r>
        <r>
          <rPr>
            <sz val="11"/>
            <color rgb="FF000000"/>
            <rFont val="Calibri"/>
          </rPr>
          <t>'</t>
        </r>
        <r>
          <rPr>
            <b/>
            <sz val="11"/>
            <color rgb="FF000000"/>
            <rFont val="Calibri"/>
          </rPr>
          <t>Configure extended cloud check</t>
        </r>
        <r>
          <rPr>
            <sz val="11"/>
            <color rgb="FF000000"/>
            <rFont val="Calibri"/>
          </rPr>
          <t>'</t>
        </r>
        <r>
          <rPr>
            <sz val="11"/>
            <color rgb="FF000000"/>
            <rFont val="Calibri"/>
          </rPr>
          <t xml:space="preserve"> is set to </t>
        </r>
        <r>
          <rPr>
            <sz val="11"/>
            <color rgb="FF000000"/>
            <rFont val="Calibri"/>
          </rPr>
          <t>'</t>
        </r>
        <r>
          <rPr>
            <b/>
            <sz val="11"/>
            <color rgb="FF000000"/>
            <rFont val="Calibri"/>
          </rPr>
          <t>Enabled: 50</t>
        </r>
        <r>
          <rPr>
            <sz val="11"/>
            <color rgb="FF000000"/>
            <rFont val="Calibri"/>
          </rPr>
          <t>'</t>
        </r>
      </text>
    </comment>
    <comment ref="S168" authorId="0" shapeId="0" xr:uid="{00000000-0006-0000-0700-0000F300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68" authorId="0" shapeId="0" xr:uid="{00000000-0006-0000-0700-0000F4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U168" authorId="0" shapeId="0" xr:uid="{00000000-0006-0000-0700-0000F5000000}">
      <text>
        <r>
          <rPr>
            <sz val="11"/>
            <rFont val="Calibri"/>
          </rPr>
          <t xml:space="preserve">Ensure </t>
        </r>
        <r>
          <rPr>
            <sz val="11"/>
            <color rgb="FF000000"/>
            <rFont val="Calibri"/>
          </rPr>
          <t>'</t>
        </r>
        <r>
          <rPr>
            <b/>
            <sz val="11"/>
            <color rgb="FF000000"/>
            <rFont val="Calibri"/>
          </rPr>
          <t>Configure removal of items from Quarantine folder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168" authorId="0" shapeId="0" xr:uid="{00000000-0006-0000-0700-0000F6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168" authorId="0" shapeId="0" xr:uid="{00000000-0006-0000-0700-0000F7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168" authorId="0" shapeId="0" xr:uid="{00000000-0006-0000-0700-0000F8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168" authorId="0" shapeId="0" xr:uid="{00000000-0006-0000-0700-0000F9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168" authorId="0" shapeId="0" xr:uid="{00000000-0006-0000-0700-0000FA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168" authorId="0" shapeId="0" xr:uid="{00000000-0006-0000-0700-0000FB000000}">
      <text>
        <r>
          <rPr>
            <sz val="11"/>
            <rFont val="Calibri"/>
          </rPr>
          <t xml:space="preserve">Ensure </t>
        </r>
        <r>
          <rPr>
            <sz val="11"/>
            <color rgb="FF000000"/>
            <rFont val="Calibri"/>
          </rPr>
          <t>'</t>
        </r>
        <r>
          <rPr>
            <b/>
            <sz val="11"/>
            <color rgb="FF000000"/>
            <rFont val="Calibri"/>
          </rPr>
          <t>Allow users to pause scan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B168" authorId="0" shapeId="0" xr:uid="{00000000-0006-0000-0700-0000FC000000}">
      <text>
        <r>
          <rPr>
            <sz val="11"/>
            <rFont val="Calibri"/>
          </rPr>
          <t xml:space="preserve">Ensure </t>
        </r>
        <r>
          <rPr>
            <sz val="11"/>
            <color rgb="FF000000"/>
            <rFont val="Calibri"/>
          </rPr>
          <t>'</t>
        </r>
        <r>
          <rPr>
            <b/>
            <sz val="11"/>
            <color rgb="FF000000"/>
            <rFont val="Calibri"/>
          </rPr>
          <t>Check for the latest virus and spyware security intelligence before running a scheduled scan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168" authorId="0" shapeId="0" xr:uid="{00000000-0006-0000-0700-0000FD000000}">
      <text>
        <r>
          <rPr>
            <sz val="11"/>
            <rFont val="Calibri"/>
          </rPr>
          <t xml:space="preserve">Ensure </t>
        </r>
        <r>
          <rPr>
            <sz val="11"/>
            <color rgb="FF000000"/>
            <rFont val="Calibri"/>
          </rPr>
          <t>'</t>
        </r>
        <r>
          <rPr>
            <b/>
            <sz val="11"/>
            <color rgb="FF000000"/>
            <rFont val="Calibri"/>
          </rPr>
          <t>Scan archive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D168" authorId="0" shapeId="0" xr:uid="{00000000-0006-0000-0700-0000FE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168" authorId="0" shapeId="0" xr:uid="{00000000-0006-0000-0700-0000FF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168" authorId="0" shapeId="0" xr:uid="{00000000-0006-0000-0700-00000001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G168" authorId="0" shapeId="0" xr:uid="{00000000-0006-0000-0700-000001010000}">
      <text>
        <r>
          <rPr>
            <sz val="11"/>
            <rFont val="Calibri"/>
          </rPr>
          <t xml:space="preserve">Ensure </t>
        </r>
        <r>
          <rPr>
            <sz val="11"/>
            <color rgb="FF000000"/>
            <rFont val="Calibri"/>
          </rPr>
          <t>'</t>
        </r>
        <r>
          <rPr>
            <b/>
            <sz val="11"/>
            <color rgb="FF000000"/>
            <rFont val="Calibri"/>
          </rPr>
          <t>Turn on heuristics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H168" authorId="0" shapeId="0" xr:uid="{00000000-0006-0000-0700-00000201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 4 - Auto download and schedule the install</t>
        </r>
        <r>
          <rPr>
            <sz val="11"/>
            <color rgb="FF000000"/>
            <rFont val="Calibri"/>
          </rPr>
          <t>'</t>
        </r>
      </text>
    </comment>
    <comment ref="H37" authorId="0" shapeId="0" xr:uid="{00000000-0006-0000-0800-000005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I37" authorId="0" shapeId="0" xr:uid="{00000000-0006-0000-0800-000002000000}">
      <text>
        <r>
          <rPr>
            <sz val="11"/>
            <rFont val="Calibri"/>
          </rPr>
          <t xml:space="preserve">Ensure </t>
        </r>
        <r>
          <rPr>
            <sz val="11"/>
            <color rgb="FF000000"/>
            <rFont val="Calibri"/>
          </rPr>
          <t>'</t>
        </r>
        <r>
          <rPr>
            <b/>
            <sz val="11"/>
            <color rgb="FF000000"/>
            <rFont val="Calibri"/>
          </rPr>
          <t>Remove access to “Pause updates”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7" authorId="0" shapeId="0" xr:uid="{00000000-0006-0000-0800-000003000000}">
      <text>
        <r>
          <rPr>
            <sz val="11"/>
            <rFont val="Calibri"/>
          </rPr>
          <t xml:space="preserve">Ensure </t>
        </r>
        <r>
          <rPr>
            <sz val="11"/>
            <color rgb="FF000000"/>
            <rFont val="Calibri"/>
          </rPr>
          <t>'</t>
        </r>
        <r>
          <rPr>
            <b/>
            <sz val="11"/>
            <color rgb="FF000000"/>
            <rFont val="Calibri"/>
          </rPr>
          <t>Remove access to use all Windows Update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37" authorId="0" shapeId="0" xr:uid="{00000000-0006-0000-0800-000004000000}">
      <text>
        <r>
          <rPr>
            <sz val="11"/>
            <rFont val="Calibri"/>
          </rPr>
          <t xml:space="preserve">Ensure </t>
        </r>
        <r>
          <rPr>
            <sz val="11"/>
            <color rgb="FF000000"/>
            <rFont val="Calibri"/>
          </rPr>
          <t>'</t>
        </r>
        <r>
          <rPr>
            <b/>
            <sz val="11"/>
            <color rgb="FF000000"/>
            <rFont val="Calibri"/>
          </rPr>
          <t>Specify intranet Microsoft update service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40" authorId="0" shapeId="0" xr:uid="{00000000-0006-0000-0800-00000600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 4 - Auto download and schedule the install</t>
        </r>
        <r>
          <rPr>
            <sz val="11"/>
            <color rgb="FF000000"/>
            <rFont val="Calibri"/>
          </rPr>
          <t>'</t>
        </r>
      </text>
    </comment>
    <comment ref="H40" authorId="0" shapeId="0" xr:uid="{00000000-0006-0000-0800-000007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G54" authorId="0" shapeId="0" xr:uid="{00000000-0006-0000-0800-000008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H54" authorId="0" shapeId="0" xr:uid="{00000000-0006-0000-0800-000009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G64" authorId="0" shapeId="0" xr:uid="{00000000-0006-0000-0800-00000A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64" authorId="0" shapeId="0" xr:uid="{00000000-0006-0000-0800-000019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the secure desktop</t>
        </r>
        <r>
          <rPr>
            <sz val="11"/>
            <color rgb="FF000000"/>
            <rFont val="Calibri"/>
          </rPr>
          <t>'</t>
        </r>
      </text>
    </comment>
    <comment ref="I64" authorId="0" shapeId="0" xr:uid="{00000000-0006-0000-0800-00001A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J64" authorId="0" shapeId="0" xr:uid="{00000000-0006-0000-0800-00001B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64" authorId="0" shapeId="0" xr:uid="{00000000-0006-0000-0800-00001C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64" authorId="0" shapeId="0" xr:uid="{00000000-0006-0000-0800-00000B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64" authorId="0" shapeId="0" xr:uid="{00000000-0006-0000-0800-00000C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64" authorId="0" shapeId="0" xr:uid="{00000000-0006-0000-0800-00000D000000}">
      <text>
        <r>
          <rPr>
            <sz val="11"/>
            <rFont val="Calibri"/>
          </rPr>
          <t xml:space="preserve">Ensure </t>
        </r>
        <r>
          <rPr>
            <sz val="11"/>
            <color rgb="FF000000"/>
            <rFont val="Calibri"/>
          </rPr>
          <t>'</t>
        </r>
        <r>
          <rPr>
            <b/>
            <sz val="11"/>
            <color rgb="FF000000"/>
            <rFont val="Calibri"/>
          </rPr>
          <t>Expiration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365</t>
        </r>
        <r>
          <rPr>
            <sz val="11"/>
            <color rgb="FF000000"/>
            <rFont val="Calibri"/>
          </rPr>
          <t>'</t>
        </r>
      </text>
    </comment>
    <comment ref="O64" authorId="0" shapeId="0" xr:uid="{00000000-0006-0000-0800-00000E000000}">
      <text>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6</t>
        </r>
        <r>
          <rPr>
            <sz val="11"/>
            <color rgb="FF000000"/>
            <rFont val="Calibri"/>
          </rPr>
          <t>'</t>
        </r>
      </text>
    </comment>
    <comment ref="P64" authorId="0" shapeId="0" xr:uid="{00000000-0006-0000-0800-00000F000000}">
      <text>
        <r>
          <rPr>
            <sz val="11"/>
            <rFont val="Calibri"/>
          </rPr>
          <t xml:space="preserve">Ensure </t>
        </r>
        <r>
          <rPr>
            <sz val="11"/>
            <color rgb="FF000000"/>
            <rFont val="Calibri"/>
          </rPr>
          <t>'</t>
        </r>
        <r>
          <rPr>
            <b/>
            <sz val="11"/>
            <color rgb="FF000000"/>
            <rFont val="Calibri"/>
          </rPr>
          <t>Use a hardware security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64" authorId="0" shapeId="0" xr:uid="{00000000-0006-0000-0800-000010000000}">
      <text>
        <r>
          <rPr>
            <sz val="11"/>
            <rFont val="Calibri"/>
          </rPr>
          <t xml:space="preserve">Ensure </t>
        </r>
        <r>
          <rPr>
            <sz val="11"/>
            <color rgb="FF000000"/>
            <rFont val="Calibri"/>
          </rPr>
          <t>'</t>
        </r>
        <r>
          <rPr>
            <b/>
            <sz val="11"/>
            <color rgb="FF000000"/>
            <rFont val="Calibri"/>
          </rPr>
          <t>Use biometrics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64" authorId="0" shapeId="0" xr:uid="{00000000-0006-0000-0800-000011000000}">
      <text>
        <r>
          <rPr>
            <sz val="11"/>
            <rFont val="Calibri"/>
          </rPr>
          <t xml:space="preserve">Ensure </t>
        </r>
        <r>
          <rPr>
            <sz val="11"/>
            <color rgb="FF000000"/>
            <rFont val="Calibri"/>
          </rPr>
          <t>'</t>
        </r>
        <r>
          <rPr>
            <b/>
            <sz val="11"/>
            <color rgb="FF000000"/>
            <rFont val="Calibri"/>
          </rPr>
          <t>Use Windows Hello for Business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64" authorId="0" shapeId="0" xr:uid="{00000000-0006-0000-0800-000012000000}">
      <text>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64" authorId="0" shapeId="0" xr:uid="{00000000-0006-0000-0800-000013000000}">
      <text>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64" authorId="0" shapeId="0" xr:uid="{00000000-0006-0000-0800-000014000000}">
      <text>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64" authorId="0" shapeId="0" xr:uid="{00000000-0006-0000-0800-000015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seconds</t>
        </r>
        <r>
          <rPr>
            <sz val="11"/>
            <color rgb="FF000000"/>
            <rFont val="Calibri"/>
          </rPr>
          <t>'</t>
        </r>
      </text>
    </comment>
    <comment ref="W64" authorId="0" shapeId="0" xr:uid="{00000000-0006-0000-0800-000016000000}">
      <text>
        <r>
          <rPr>
            <sz val="11"/>
            <rFont val="Calibri"/>
          </rPr>
          <t xml:space="preserve">Ensure </t>
        </r>
        <r>
          <rPr>
            <sz val="11"/>
            <color rgb="FF000000"/>
            <rFont val="Calibri"/>
          </rPr>
          <t>'</t>
        </r>
        <r>
          <rPr>
            <b/>
            <sz val="11"/>
            <color rgb="FF000000"/>
            <rFont val="Calibri"/>
          </rPr>
          <t>Enable screen saver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64" authorId="0" shapeId="0" xr:uid="{00000000-0006-0000-0800-000017000000}">
      <text>
        <r>
          <rPr>
            <sz val="11"/>
            <rFont val="Calibri"/>
          </rPr>
          <t xml:space="preserve">Ensure </t>
        </r>
        <r>
          <rPr>
            <sz val="11"/>
            <color rgb="FF000000"/>
            <rFont val="Calibri"/>
          </rPr>
          <t>'</t>
        </r>
        <r>
          <rPr>
            <b/>
            <sz val="11"/>
            <color rgb="FF000000"/>
            <rFont val="Calibri"/>
          </rPr>
          <t>Password protect the screen saver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64" authorId="0" shapeId="0" xr:uid="{00000000-0006-0000-0800-000018000000}">
      <text>
        <r>
          <rPr>
            <sz val="11"/>
            <rFont val="Calibri"/>
          </rPr>
          <t xml:space="preserve">Ensure </t>
        </r>
        <r>
          <rPr>
            <sz val="11"/>
            <color rgb="FF000000"/>
            <rFont val="Calibri"/>
          </rPr>
          <t>'</t>
        </r>
        <r>
          <rPr>
            <b/>
            <sz val="11"/>
            <color rgb="FF000000"/>
            <rFont val="Calibri"/>
          </rPr>
          <t>Screen saver timeout</t>
        </r>
        <r>
          <rPr>
            <sz val="11"/>
            <color rgb="FF000000"/>
            <rFont val="Calibri"/>
          </rPr>
          <t>'</t>
        </r>
        <r>
          <rPr>
            <sz val="11"/>
            <color rgb="FF000000"/>
            <rFont val="Calibri"/>
          </rPr>
          <t xml:space="preserve"> is set to </t>
        </r>
        <r>
          <rPr>
            <sz val="11"/>
            <color rgb="FF000000"/>
            <rFont val="Calibri"/>
          </rPr>
          <t>'</t>
        </r>
        <r>
          <rPr>
            <b/>
            <sz val="11"/>
            <color rgb="FF000000"/>
            <rFont val="Calibri"/>
          </rPr>
          <t>Enabled: 900</t>
        </r>
        <r>
          <rPr>
            <sz val="11"/>
            <color rgb="FF000000"/>
            <rFont val="Calibri"/>
          </rPr>
          <t>'</t>
        </r>
      </text>
    </comment>
    <comment ref="G80" authorId="0" shapeId="0" xr:uid="{00000000-0006-0000-0800-00001D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H80" authorId="0" shapeId="0" xr:uid="{00000000-0006-0000-0800-00001E000000}">
      <text>
        <r>
          <rPr>
            <sz val="11"/>
            <rFont val="Calibri"/>
          </rPr>
          <t xml:space="preserve">Ensure </t>
        </r>
        <r>
          <rPr>
            <sz val="11"/>
            <color rgb="FF000000"/>
            <rFont val="Calibri"/>
          </rPr>
          <t>'</t>
        </r>
        <r>
          <rPr>
            <b/>
            <sz val="11"/>
            <color rgb="FF000000"/>
            <rFont val="Calibri"/>
          </rPr>
          <t>Turn off Microsoft Defender Antivirus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80" authorId="0" shapeId="0" xr:uid="{00000000-0006-0000-0800-00001F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80" authorId="0" shapeId="0" xr:uid="{00000000-0006-0000-0800-00002000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0" authorId="0" shapeId="0" xr:uid="{00000000-0006-0000-0800-000021000000}">
      <text>
        <r>
          <rPr>
            <sz val="11"/>
            <rFont val="Calibri"/>
          </rPr>
          <t xml:space="preserve">Ensure </t>
        </r>
        <r>
          <rPr>
            <sz val="11"/>
            <color rgb="FF000000"/>
            <rFont val="Calibri"/>
          </rPr>
          <t>'</t>
        </r>
        <r>
          <rPr>
            <b/>
            <sz val="11"/>
            <color rgb="FF000000"/>
            <rFont val="Calibri"/>
          </rPr>
          <t>Configure removal of items from Quarantine folder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80" authorId="0" shapeId="0" xr:uid="{00000000-0006-0000-0800-000022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80" authorId="0" shapeId="0" xr:uid="{00000000-0006-0000-0800-000023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80" authorId="0" shapeId="0" xr:uid="{00000000-0006-0000-0800-000024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O80" authorId="0" shapeId="0" xr:uid="{00000000-0006-0000-0800-000025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80" authorId="0" shapeId="0" xr:uid="{00000000-0006-0000-0800-000026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80" authorId="0" shapeId="0" xr:uid="{00000000-0006-0000-0800-000027000000}">
      <text>
        <r>
          <rPr>
            <sz val="11"/>
            <rFont val="Calibri"/>
          </rPr>
          <t xml:space="preserve">Ensure </t>
        </r>
        <r>
          <rPr>
            <sz val="11"/>
            <color rgb="FF000000"/>
            <rFont val="Calibri"/>
          </rPr>
          <t>'</t>
        </r>
        <r>
          <rPr>
            <b/>
            <sz val="11"/>
            <color rgb="FF000000"/>
            <rFont val="Calibri"/>
          </rPr>
          <t>Allow users to pause scan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R80" authorId="0" shapeId="0" xr:uid="{00000000-0006-0000-0800-000028000000}">
      <text>
        <r>
          <rPr>
            <sz val="11"/>
            <rFont val="Calibri"/>
          </rPr>
          <t xml:space="preserve">Ensure </t>
        </r>
        <r>
          <rPr>
            <sz val="11"/>
            <color rgb="FF000000"/>
            <rFont val="Calibri"/>
          </rPr>
          <t>'</t>
        </r>
        <r>
          <rPr>
            <b/>
            <sz val="11"/>
            <color rgb="FF000000"/>
            <rFont val="Calibri"/>
          </rPr>
          <t>Check for the latest virus and spyware security intelligence before running a scheduled scan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80" authorId="0" shapeId="0" xr:uid="{00000000-0006-0000-0800-000029000000}">
      <text>
        <r>
          <rPr>
            <sz val="11"/>
            <rFont val="Calibri"/>
          </rPr>
          <t xml:space="preserve">Ensure </t>
        </r>
        <r>
          <rPr>
            <sz val="11"/>
            <color rgb="FF000000"/>
            <rFont val="Calibri"/>
          </rPr>
          <t>'</t>
        </r>
        <r>
          <rPr>
            <b/>
            <sz val="11"/>
            <color rgb="FF000000"/>
            <rFont val="Calibri"/>
          </rPr>
          <t>Scan archive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80" authorId="0" shapeId="0" xr:uid="{00000000-0006-0000-0800-00002A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80" authorId="0" shapeId="0" xr:uid="{00000000-0006-0000-0800-00002B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80" authorId="0" shapeId="0" xr:uid="{00000000-0006-0000-0800-00002C000000}">
      <text>
        <r>
          <rPr>
            <sz val="11"/>
            <rFont val="Calibri"/>
          </rPr>
          <t xml:space="preserve">Ensure </t>
        </r>
        <r>
          <rPr>
            <sz val="11"/>
            <color rgb="FF000000"/>
            <rFont val="Calibri"/>
          </rPr>
          <t>'</t>
        </r>
        <r>
          <rPr>
            <b/>
            <sz val="11"/>
            <color rgb="FF000000"/>
            <rFont val="Calibri"/>
          </rPr>
          <t>Turn on heuristics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81" authorId="0" shapeId="0" xr:uid="{00000000-0006-0000-0800-00002D000000}">
      <text>
        <r>
          <rPr>
            <sz val="11"/>
            <rFont val="Calibri"/>
          </rPr>
          <t xml:space="preserve">Ensure </t>
        </r>
        <r>
          <rPr>
            <sz val="11"/>
            <color rgb="FF000000"/>
            <rFont val="Calibri"/>
          </rPr>
          <t>'</t>
        </r>
        <r>
          <rPr>
            <b/>
            <sz val="11"/>
            <color rgb="FF000000"/>
            <rFont val="Calibri"/>
          </rPr>
          <t>Use a common set of exploit protection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1" authorId="0" shapeId="0" xr:uid="{00000000-0006-0000-0800-00002E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82" authorId="0" shapeId="0" xr:uid="{00000000-0006-0000-0800-00002F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82" authorId="0" shapeId="0" xr:uid="{00000000-0006-0000-0800-000030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I82" authorId="0" shapeId="0" xr:uid="{00000000-0006-0000-0800-000031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J82" authorId="0" shapeId="0" xr:uid="{00000000-0006-0000-0800-000032000000}">
      <text>
        <r>
          <rPr>
            <sz val="11"/>
            <rFont val="Calibri"/>
          </rPr>
          <t xml:space="preserve">Ensure </t>
        </r>
        <r>
          <rPr>
            <sz val="11"/>
            <color rgb="FF000000"/>
            <rFont val="Calibri"/>
          </rPr>
          <t>'</t>
        </r>
        <r>
          <rPr>
            <b/>
            <sz val="11"/>
            <color rgb="FF000000"/>
            <rFont val="Calibri"/>
          </rPr>
          <t>All Removable Storage classes: Deny all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82" authorId="0" shapeId="0" xr:uid="{00000000-0006-0000-0800-000033000000}">
      <text>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82" authorId="0" shapeId="0" xr:uid="{00000000-0006-0000-0800-000034000000}">
      <text>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G100" authorId="0" shapeId="0" xr:uid="{00000000-0006-0000-0800-000035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text>
    </comment>
    <comment ref="H100" authorId="0" shapeId="0" xr:uid="{00000000-0006-0000-0800-000036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text>
    </comment>
    <comment ref="I100" authorId="0" shapeId="0" xr:uid="{00000000-0006-0000-0800-000037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t>
        </r>
        <r>
          <rPr>
            <sz val="11"/>
            <color rgb="FF000000"/>
            <rFont val="Calibri"/>
          </rPr>
          <t>'</t>
        </r>
      </text>
    </comment>
    <comment ref="J100" authorId="0" shapeId="0" xr:uid="{00000000-0006-0000-0800-000038000000}">
      <text>
        <r>
          <rPr>
            <sz val="11"/>
            <rFont val="Calibri"/>
          </rPr>
          <t xml:space="preserve">Ensure </t>
        </r>
        <r>
          <rPr>
            <sz val="11"/>
            <color rgb="FF000000"/>
            <rFont val="Calibri"/>
          </rPr>
          <t>'</t>
        </r>
        <r>
          <rPr>
            <b/>
            <sz val="11"/>
            <color rgb="FF000000"/>
            <rFont val="Calibri"/>
          </rPr>
          <t>Allow devices compliant with InstantGo or HSTI to opt out of pre-boot PIN.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100" authorId="0" shapeId="0" xr:uid="{00000000-0006-0000-0800-000039000000}">
      <text>
        <r>
          <rPr>
            <sz val="11"/>
            <rFont val="Calibri"/>
          </rPr>
          <t xml:space="preserve">Ensure </t>
        </r>
        <r>
          <rPr>
            <sz val="11"/>
            <color rgb="FF000000"/>
            <rFont val="Calibri"/>
          </rPr>
          <t>'</t>
        </r>
        <r>
          <rPr>
            <b/>
            <sz val="11"/>
            <color rgb="FF000000"/>
            <rFont val="Calibri"/>
          </rPr>
          <t>Allow network unlocked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100" authorId="0" shapeId="0" xr:uid="{00000000-0006-0000-0800-00003A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100" authorId="0" shapeId="0" xr:uid="{00000000-0006-0000-0800-00003B000000}">
      <text>
        <r>
          <rPr>
            <sz val="11"/>
            <rFont val="Calibri"/>
          </rPr>
          <t xml:space="preserve">Ensure </t>
        </r>
        <r>
          <rPr>
            <sz val="11"/>
            <color rgb="FF000000"/>
            <rFont val="Calibri"/>
          </rPr>
          <t>'</t>
        </r>
        <r>
          <rPr>
            <b/>
            <sz val="11"/>
            <color rgb="FF000000"/>
            <rFont val="Calibri"/>
          </rPr>
          <t>Configure use of passwords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100" authorId="0" shapeId="0" xr:uid="{00000000-0006-0000-0800-00003C000000}">
      <text>
        <r>
          <rPr>
            <sz val="11"/>
            <rFont val="Calibri"/>
          </rPr>
          <t xml:space="preserve">Ensure </t>
        </r>
        <r>
          <rPr>
            <sz val="11"/>
            <color rgb="FF000000"/>
            <rFont val="Calibri"/>
          </rPr>
          <t>'</t>
        </r>
        <r>
          <rPr>
            <b/>
            <sz val="11"/>
            <color rgb="FF000000"/>
            <rFont val="Calibri"/>
          </rPr>
          <t>Enforce drive encryption type on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Full encryption</t>
        </r>
        <r>
          <rPr>
            <sz val="11"/>
            <color rgb="FF000000"/>
            <rFont val="Calibri"/>
          </rPr>
          <t>'</t>
        </r>
      </text>
    </comment>
    <comment ref="O100" authorId="0" shapeId="0" xr:uid="{00000000-0006-0000-0800-00003D00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100" authorId="0" shapeId="0" xr:uid="{00000000-0006-0000-0800-00003E000000}">
      <text>
        <r>
          <rPr>
            <sz val="11"/>
            <rFont val="Calibri"/>
          </rPr>
          <t xml:space="preserve">Ensure </t>
        </r>
        <r>
          <rPr>
            <sz val="11"/>
            <color rgb="FF000000"/>
            <rFont val="Calibri"/>
          </rPr>
          <t>'</t>
        </r>
        <r>
          <rPr>
            <b/>
            <sz val="11"/>
            <color rgb="FF000000"/>
            <rFont val="Calibri"/>
          </rPr>
          <t>Reset platform validation data after BitLocker recovery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100" authorId="0" shapeId="0" xr:uid="{00000000-0006-0000-0800-00003F000000}">
      <text>
        <r>
          <rPr>
            <sz val="11"/>
            <rFont val="Calibri"/>
          </rPr>
          <t xml:space="preserve">Ensure </t>
        </r>
        <r>
          <rPr>
            <sz val="11"/>
            <color rgb="FF000000"/>
            <rFont val="Calibri"/>
          </rPr>
          <t>'</t>
        </r>
        <r>
          <rPr>
            <b/>
            <sz val="11"/>
            <color rgb="FF000000"/>
            <rFont val="Calibri"/>
          </rPr>
          <t>Choose how BitLocker-protected removable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100" authorId="0" shapeId="0" xr:uid="{00000000-0006-0000-0800-000040000000}">
      <text>
        <r>
          <rPr>
            <sz val="11"/>
            <rFont val="Calibri"/>
          </rPr>
          <t xml:space="preserve">Ensure </t>
        </r>
        <r>
          <rPr>
            <sz val="11"/>
            <color rgb="FF000000"/>
            <rFont val="Calibri"/>
          </rPr>
          <t>'</t>
        </r>
        <r>
          <rPr>
            <b/>
            <sz val="11"/>
            <color rgb="FF000000"/>
            <rFont val="Calibri"/>
          </rPr>
          <t>Configure use of passwords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100" authorId="0" shapeId="0" xr:uid="{00000000-0006-0000-0800-000041000000}">
      <text>
        <r>
          <rPr>
            <sz val="11"/>
            <rFont val="Calibri"/>
          </rPr>
          <t xml:space="preserve">Ensure </t>
        </r>
        <r>
          <rPr>
            <sz val="11"/>
            <color rgb="FF000000"/>
            <rFont val="Calibri"/>
          </rPr>
          <t>'</t>
        </r>
        <r>
          <rPr>
            <b/>
            <sz val="11"/>
            <color rgb="FF000000"/>
            <rFont val="Calibri"/>
          </rPr>
          <t>Control use of BitLocker on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100" authorId="0" shapeId="0" xr:uid="{00000000-0006-0000-0800-000042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100" authorId="0" shapeId="0" xr:uid="{00000000-0006-0000-0800-000043000000}">
      <text>
        <r>
          <rPr>
            <sz val="11"/>
            <rFont val="Calibri"/>
          </rPr>
          <t xml:space="preserve">Ensure </t>
        </r>
        <r>
          <rPr>
            <sz val="11"/>
            <color rgb="FF000000"/>
            <rFont val="Calibri"/>
          </rPr>
          <t>'</t>
        </r>
        <r>
          <rPr>
            <b/>
            <sz val="11"/>
            <color rgb="FF000000"/>
            <rFont val="Calibri"/>
          </rPr>
          <t>Enforce drive encryption type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Full encryption</t>
        </r>
        <r>
          <rPr>
            <sz val="11"/>
            <color rgb="FF000000"/>
            <rFont val="Calibri"/>
          </rPr>
          <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A00-000001000000}">
      <text>
        <r>
          <rPr>
            <sz val="11"/>
            <rFont val="Calibri"/>
          </rPr>
          <t xml:space="preserve">Ensure </t>
        </r>
        <r>
          <rPr>
            <sz val="11"/>
            <color rgb="FF000000"/>
            <rFont val="Calibri"/>
          </rPr>
          <t>'</t>
        </r>
        <r>
          <rPr>
            <b/>
            <sz val="11"/>
            <color rgb="FF000000"/>
            <rFont val="Calibri"/>
          </rPr>
          <t>Configure allowed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02" authorId="0" shapeId="0" xr:uid="{00000000-0006-0000-0A00-000016000000}">
      <text>
        <r>
          <rPr>
            <sz val="11"/>
            <rFont val="Calibri"/>
          </rPr>
          <t xml:space="preserve">Ensure </t>
        </r>
        <r>
          <rPr>
            <sz val="11"/>
            <color rgb="FF000000"/>
            <rFont val="Calibri"/>
          </rPr>
          <t>'</t>
        </r>
        <r>
          <rPr>
            <b/>
            <sz val="11"/>
            <color rgb="FF000000"/>
            <rFont val="Calibri"/>
          </rPr>
          <t>Configure Controlled folder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J202" authorId="0" shapeId="0" xr:uid="{00000000-0006-0000-0A00-000002000000}">
      <text>
        <r>
          <rPr>
            <sz val="11"/>
            <rFont val="Calibri"/>
          </rPr>
          <t xml:space="preserve">Ensure </t>
        </r>
        <r>
          <rPr>
            <sz val="11"/>
            <color rgb="FF000000"/>
            <rFont val="Calibri"/>
          </rPr>
          <t>'</t>
        </r>
        <r>
          <rPr>
            <b/>
            <sz val="11"/>
            <color rgb="FF000000"/>
            <rFont val="Calibri"/>
          </rPr>
          <t>Configure protected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2" authorId="0" shapeId="0" xr:uid="{00000000-0006-0000-0A00-000003000000}">
      <text>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text>
    </comment>
    <comment ref="L202" authorId="0" shapeId="0" xr:uid="{00000000-0006-0000-0A00-000004000000}">
      <text>
        <r>
          <rPr>
            <sz val="11"/>
            <rFont val="Calibri"/>
          </rPr>
          <t xml:space="preserve">Ensure </t>
        </r>
        <r>
          <rPr>
            <sz val="11"/>
            <color rgb="FF000000"/>
            <rFont val="Calibri"/>
          </rPr>
          <t>'</t>
        </r>
        <r>
          <rPr>
            <b/>
            <sz val="11"/>
            <color rgb="FF000000"/>
            <rFont val="Calibri"/>
          </rPr>
          <t>Use a common set of exploit protection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02" authorId="0" shapeId="0" xr:uid="{00000000-0006-0000-0A00-000005000000}">
      <text>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02" authorId="0" shapeId="0" xr:uid="{00000000-0006-0000-0A00-000006000000}">
      <text>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text>
    </comment>
    <comment ref="O202" authorId="0" shapeId="0" xr:uid="{00000000-0006-0000-0A00-000007000000}">
      <text>
        <r>
          <rPr>
            <sz val="11"/>
            <rFont val="Calibri"/>
          </rPr>
          <t xml:space="preserve">Ensure </t>
        </r>
        <r>
          <rPr>
            <sz val="11"/>
            <color rgb="FF000000"/>
            <rFont val="Calibri"/>
          </rPr>
          <t>'</t>
        </r>
        <r>
          <rPr>
            <b/>
            <sz val="11"/>
            <color rgb="FF000000"/>
            <rFont val="Calibri"/>
          </rPr>
          <t>Turn off Microsoft Defender Antivirus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02" authorId="0" shapeId="0" xr:uid="{00000000-0006-0000-0A00-000008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02" authorId="0" shapeId="0" xr:uid="{00000000-0006-0000-0A00-00000900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02" authorId="0" shapeId="0" xr:uid="{00000000-0006-0000-0A00-00000A000000}">
      <text>
        <r>
          <rPr>
            <sz val="11"/>
            <rFont val="Calibri"/>
          </rPr>
          <t xml:space="preserve">Ensure </t>
        </r>
        <r>
          <rPr>
            <sz val="11"/>
            <color rgb="FF000000"/>
            <rFont val="Calibri"/>
          </rPr>
          <t>'</t>
        </r>
        <r>
          <rPr>
            <b/>
            <sz val="11"/>
            <color rgb="FF000000"/>
            <rFont val="Calibri"/>
          </rPr>
          <t>Configure removal of items from Quarantine folder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02" authorId="0" shapeId="0" xr:uid="{00000000-0006-0000-0A00-00000B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02" authorId="0" shapeId="0" xr:uid="{00000000-0006-0000-0A00-00000C000000}">
      <text>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02" authorId="0" shapeId="0" xr:uid="{00000000-0006-0000-0A00-00000D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02" authorId="0" shapeId="0" xr:uid="{00000000-0006-0000-0A00-00000E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02" authorId="0" shapeId="0" xr:uid="{00000000-0006-0000-0A00-00000F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02" authorId="0" shapeId="0" xr:uid="{00000000-0006-0000-0A00-000010000000}">
      <text>
        <r>
          <rPr>
            <sz val="11"/>
            <rFont val="Calibri"/>
          </rPr>
          <t xml:space="preserve">Ensure </t>
        </r>
        <r>
          <rPr>
            <sz val="11"/>
            <color rgb="FF000000"/>
            <rFont val="Calibri"/>
          </rPr>
          <t>'</t>
        </r>
        <r>
          <rPr>
            <b/>
            <sz val="11"/>
            <color rgb="FF000000"/>
            <rFont val="Calibri"/>
          </rPr>
          <t>Allow users to pause scan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202" authorId="0" shapeId="0" xr:uid="{00000000-0006-0000-0A00-000011000000}">
      <text>
        <r>
          <rPr>
            <sz val="11"/>
            <rFont val="Calibri"/>
          </rPr>
          <t xml:space="preserve">Ensure </t>
        </r>
        <r>
          <rPr>
            <sz val="11"/>
            <color rgb="FF000000"/>
            <rFont val="Calibri"/>
          </rPr>
          <t>'</t>
        </r>
        <r>
          <rPr>
            <b/>
            <sz val="11"/>
            <color rgb="FF000000"/>
            <rFont val="Calibri"/>
          </rPr>
          <t>Check for the latest virus and spyware security intelligence before running a scheduled scan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202" authorId="0" shapeId="0" xr:uid="{00000000-0006-0000-0A00-000012000000}">
      <text>
        <r>
          <rPr>
            <sz val="11"/>
            <rFont val="Calibri"/>
          </rPr>
          <t xml:space="preserve">Ensure </t>
        </r>
        <r>
          <rPr>
            <sz val="11"/>
            <color rgb="FF000000"/>
            <rFont val="Calibri"/>
          </rPr>
          <t>'</t>
        </r>
        <r>
          <rPr>
            <b/>
            <sz val="11"/>
            <color rgb="FF000000"/>
            <rFont val="Calibri"/>
          </rPr>
          <t>Scan archive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A202" authorId="0" shapeId="0" xr:uid="{00000000-0006-0000-0A00-000013000000}">
      <text>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B202" authorId="0" shapeId="0" xr:uid="{00000000-0006-0000-0A00-000014000000}">
      <text>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C202" authorId="0" shapeId="0" xr:uid="{00000000-0006-0000-0A00-000015000000}">
      <text>
        <r>
          <rPr>
            <sz val="11"/>
            <rFont val="Calibri"/>
          </rPr>
          <t xml:space="preserve">Ensure </t>
        </r>
        <r>
          <rPr>
            <sz val="11"/>
            <color rgb="FF000000"/>
            <rFont val="Calibri"/>
          </rPr>
          <t>'</t>
        </r>
        <r>
          <rPr>
            <b/>
            <sz val="11"/>
            <color rgb="FF000000"/>
            <rFont val="Calibri"/>
          </rPr>
          <t>Turn on heuristics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5" authorId="0" shapeId="0" xr:uid="{00000000-0006-0000-0A00-000017000000}">
      <text>
        <r>
          <rPr>
            <sz val="11"/>
            <rFont val="Calibri"/>
          </rPr>
          <t xml:space="preserve">Ensure </t>
        </r>
        <r>
          <rPr>
            <sz val="11"/>
            <color rgb="FF000000"/>
            <rFont val="Calibri"/>
          </rPr>
          <t>'</t>
        </r>
        <r>
          <rPr>
            <b/>
            <sz val="11"/>
            <color rgb="FF000000"/>
            <rFont val="Calibri"/>
          </rPr>
          <t>Turn off Microsoft Defender Antivirus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05" authorId="0" shapeId="0" xr:uid="{00000000-0006-0000-0A00-000018000000}">
      <text>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J205" authorId="0" shapeId="0" xr:uid="{00000000-0006-0000-0A00-000019000000}">
      <text>
        <r>
          <rPr>
            <sz val="11"/>
            <rFont val="Calibri"/>
          </rPr>
          <t xml:space="preserve">Ensure </t>
        </r>
        <r>
          <rPr>
            <sz val="11"/>
            <color rgb="FF000000"/>
            <rFont val="Calibri"/>
          </rPr>
          <t>'</t>
        </r>
        <r>
          <rPr>
            <b/>
            <sz val="11"/>
            <color rgb="FF000000"/>
            <rFont val="Calibri"/>
          </rPr>
          <t>Configure the ‘Block at First Sight’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05" authorId="0" shapeId="0" xr:uid="{00000000-0006-0000-0A00-00001A000000}">
      <text>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text>
    </comment>
    <comment ref="L205" authorId="0" shapeId="0" xr:uid="{00000000-0006-0000-0A00-00001B000000}">
      <text>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all samples</t>
        </r>
        <r>
          <rPr>
            <sz val="11"/>
            <color rgb="FF000000"/>
            <rFont val="Calibri"/>
          </rPr>
          <t>'</t>
        </r>
      </text>
    </comment>
    <comment ref="M205" authorId="0" shapeId="0" xr:uid="{00000000-0006-0000-0A00-00001C000000}">
      <text>
        <r>
          <rPr>
            <sz val="11"/>
            <rFont val="Calibri"/>
          </rPr>
          <t xml:space="preserve">Ensure </t>
        </r>
        <r>
          <rPr>
            <sz val="11"/>
            <color rgb="FF000000"/>
            <rFont val="Calibri"/>
          </rPr>
          <t>'</t>
        </r>
        <r>
          <rPr>
            <b/>
            <sz val="11"/>
            <color rgb="FF000000"/>
            <rFont val="Calibri"/>
          </rPr>
          <t>Configure extended cloud check</t>
        </r>
        <r>
          <rPr>
            <sz val="11"/>
            <color rgb="FF000000"/>
            <rFont val="Calibri"/>
          </rPr>
          <t>'</t>
        </r>
        <r>
          <rPr>
            <sz val="11"/>
            <color rgb="FF000000"/>
            <rFont val="Calibri"/>
          </rPr>
          <t xml:space="preserve"> is set to </t>
        </r>
        <r>
          <rPr>
            <sz val="11"/>
            <color rgb="FF000000"/>
            <rFont val="Calibri"/>
          </rPr>
          <t>'</t>
        </r>
        <r>
          <rPr>
            <b/>
            <sz val="11"/>
            <color rgb="FF000000"/>
            <rFont val="Calibri"/>
          </rPr>
          <t>Enabled: 50</t>
        </r>
        <r>
          <rPr>
            <sz val="11"/>
            <color rgb="FF000000"/>
            <rFont val="Calibri"/>
          </rPr>
          <t>'</t>
        </r>
      </text>
    </comment>
    <comment ref="N205" authorId="0" shapeId="0" xr:uid="{00000000-0006-0000-0A00-00001D000000}">
      <text>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205" authorId="0" shapeId="0" xr:uid="{00000000-0006-0000-0A00-00001E000000}">
      <text>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text>
    </comment>
    <comment ref="P205" authorId="0" shapeId="0" xr:uid="{00000000-0006-0000-0A00-00001F000000}">
      <text>
        <r>
          <rPr>
            <sz val="11"/>
            <rFont val="Calibri"/>
          </rPr>
          <t xml:space="preserve">Ensure </t>
        </r>
        <r>
          <rPr>
            <sz val="11"/>
            <color rgb="FF000000"/>
            <rFont val="Calibri"/>
          </rPr>
          <t>'</t>
        </r>
        <r>
          <rPr>
            <b/>
            <sz val="11"/>
            <color rgb="FF000000"/>
            <rFont val="Calibri"/>
          </rPr>
          <t>Configure removal of items from Quarantine folder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205" authorId="0" shapeId="0" xr:uid="{00000000-0006-0000-0A00-000020000000}">
      <text>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05" authorId="0" shapeId="0" xr:uid="{00000000-0006-0000-0A00-000021000000}">
      <text>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S205" authorId="0" shapeId="0" xr:uid="{00000000-0006-0000-0A00-000022000000}">
      <text>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205" authorId="0" shapeId="0" xr:uid="{00000000-0006-0000-0A00-000023000000}">
      <text>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05" authorId="0" shapeId="0" xr:uid="{00000000-0006-0000-0A00-000024000000}">
      <text>
        <r>
          <rPr>
            <sz val="11"/>
            <rFont val="Calibri"/>
          </rPr>
          <t xml:space="preserve">Ensure </t>
        </r>
        <r>
          <rPr>
            <sz val="11"/>
            <color rgb="FF000000"/>
            <rFont val="Calibri"/>
          </rPr>
          <t>'</t>
        </r>
        <r>
          <rPr>
            <b/>
            <sz val="11"/>
            <color rgb="FF000000"/>
            <rFont val="Calibri"/>
          </rPr>
          <t>Allow users to pause scan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V205" authorId="0" shapeId="0" xr:uid="{00000000-0006-0000-0A00-000025000000}">
      <text>
        <r>
          <rPr>
            <sz val="11"/>
            <rFont val="Calibri"/>
          </rPr>
          <t xml:space="preserve">Ensure </t>
        </r>
        <r>
          <rPr>
            <sz val="11"/>
            <color rgb="FF000000"/>
            <rFont val="Calibri"/>
          </rPr>
          <t>'</t>
        </r>
        <r>
          <rPr>
            <b/>
            <sz val="11"/>
            <color rgb="FF000000"/>
            <rFont val="Calibri"/>
          </rPr>
          <t>Check for the latest virus and spyware security intelligence before running a scheduled scan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05" authorId="0" shapeId="0" xr:uid="{00000000-0006-0000-0A00-000026000000}">
      <text>
        <r>
          <rPr>
            <sz val="11"/>
            <rFont val="Calibri"/>
          </rPr>
          <t xml:space="preserve">Ensure </t>
        </r>
        <r>
          <rPr>
            <sz val="11"/>
            <color rgb="FF000000"/>
            <rFont val="Calibri"/>
          </rPr>
          <t>'</t>
        </r>
        <r>
          <rPr>
            <b/>
            <sz val="11"/>
            <color rgb="FF000000"/>
            <rFont val="Calibri"/>
          </rPr>
          <t>Turn on heuristics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06" authorId="0" shapeId="0" xr:uid="{00000000-0006-0000-0A00-000027000000}">
      <text>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12" authorId="0" shapeId="0" xr:uid="{00000000-0006-0000-0A00-000028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text>
    </comment>
    <comment ref="I212" authorId="0" shapeId="0" xr:uid="{00000000-0006-0000-0A00-000029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text>
    </comment>
    <comment ref="J212" authorId="0" shapeId="0" xr:uid="{00000000-0006-0000-0A00-00002A000000}">
      <text>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t>
        </r>
        <r>
          <rPr>
            <sz val="11"/>
            <color rgb="FF000000"/>
            <rFont val="Calibri"/>
          </rPr>
          <t>'</t>
        </r>
      </text>
    </comment>
    <comment ref="K212" authorId="0" shapeId="0" xr:uid="{00000000-0006-0000-0A00-00002B000000}">
      <text>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12" authorId="0" shapeId="0" xr:uid="{00000000-0006-0000-0A00-00002C000000}">
      <text>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12" authorId="0" shapeId="0" xr:uid="{00000000-0006-0000-0A00-00002D000000}">
      <text>
        <r>
          <rPr>
            <sz val="11"/>
            <rFont val="Calibri"/>
          </rPr>
          <t xml:space="preserve">Ensure </t>
        </r>
        <r>
          <rPr>
            <sz val="11"/>
            <color rgb="FF000000"/>
            <rFont val="Calibri"/>
          </rPr>
          <t>'</t>
        </r>
        <r>
          <rPr>
            <b/>
            <sz val="11"/>
            <color rgb="FF000000"/>
            <rFont val="Calibri"/>
          </rPr>
          <t>Deny write access to fixed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12" authorId="0" shapeId="0" xr:uid="{00000000-0006-0000-0A00-00002E000000}">
      <text>
        <r>
          <rPr>
            <sz val="11"/>
            <rFont val="Calibri"/>
          </rPr>
          <t xml:space="preserve">Ensure </t>
        </r>
        <r>
          <rPr>
            <sz val="11"/>
            <color rgb="FF000000"/>
            <rFont val="Calibri"/>
          </rPr>
          <t>'</t>
        </r>
        <r>
          <rPr>
            <b/>
            <sz val="11"/>
            <color rgb="FF000000"/>
            <rFont val="Calibri"/>
          </rPr>
          <t>Enforce drive encryption type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Full encryption</t>
        </r>
        <r>
          <rPr>
            <sz val="11"/>
            <color rgb="FF000000"/>
            <rFont val="Calibri"/>
          </rPr>
          <t>'</t>
        </r>
      </text>
    </comment>
    <comment ref="O212" authorId="0" shapeId="0" xr:uid="{00000000-0006-0000-0A00-00002F000000}">
      <text>
        <r>
          <rPr>
            <sz val="11"/>
            <rFont val="Calibri"/>
          </rPr>
          <t xml:space="preserve">Ensure </t>
        </r>
        <r>
          <rPr>
            <sz val="11"/>
            <color rgb="FF000000"/>
            <rFont val="Calibri"/>
          </rPr>
          <t>'</t>
        </r>
        <r>
          <rPr>
            <b/>
            <sz val="11"/>
            <color rgb="FF000000"/>
            <rFont val="Calibri"/>
          </rPr>
          <t>Allow devices compliant with InstantGo or HSTI to opt out of pre-boot PIN.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212" authorId="0" shapeId="0" xr:uid="{00000000-0006-0000-0A00-000030000000}">
      <text>
        <r>
          <rPr>
            <sz val="11"/>
            <rFont val="Calibri"/>
          </rPr>
          <t xml:space="preserve">Ensure </t>
        </r>
        <r>
          <rPr>
            <sz val="11"/>
            <color rgb="FF000000"/>
            <rFont val="Calibri"/>
          </rPr>
          <t>'</t>
        </r>
        <r>
          <rPr>
            <b/>
            <sz val="11"/>
            <color rgb="FF000000"/>
            <rFont val="Calibri"/>
          </rPr>
          <t>Allow network unlocked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Q212" authorId="0" shapeId="0" xr:uid="{00000000-0006-0000-0A00-000031000000}">
      <text>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212" authorId="0" shapeId="0" xr:uid="{00000000-0006-0000-0A00-000032000000}">
      <text>
        <r>
          <rPr>
            <sz val="11"/>
            <rFont val="Calibri"/>
          </rPr>
          <t xml:space="preserve">Ensure </t>
        </r>
        <r>
          <rPr>
            <sz val="11"/>
            <color rgb="FF000000"/>
            <rFont val="Calibri"/>
          </rPr>
          <t>'</t>
        </r>
        <r>
          <rPr>
            <b/>
            <sz val="11"/>
            <color rgb="FF000000"/>
            <rFont val="Calibri"/>
          </rPr>
          <t>Configure use of passwords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S212" authorId="0" shapeId="0" xr:uid="{00000000-0006-0000-0A00-000033000000}">
      <text>
        <r>
          <rPr>
            <sz val="11"/>
            <rFont val="Calibri"/>
          </rPr>
          <t xml:space="preserve">Ensure </t>
        </r>
        <r>
          <rPr>
            <sz val="11"/>
            <color rgb="FF000000"/>
            <rFont val="Calibri"/>
          </rPr>
          <t>'</t>
        </r>
        <r>
          <rPr>
            <b/>
            <sz val="11"/>
            <color rgb="FF000000"/>
            <rFont val="Calibri"/>
          </rPr>
          <t>Enforce drive encryption type on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Full encryption</t>
        </r>
        <r>
          <rPr>
            <sz val="11"/>
            <color rgb="FF000000"/>
            <rFont val="Calibri"/>
          </rPr>
          <t>'</t>
        </r>
      </text>
    </comment>
    <comment ref="T212" authorId="0" shapeId="0" xr:uid="{00000000-0006-0000-0A00-000034000000}">
      <text>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U212" authorId="0" shapeId="0" xr:uid="{00000000-0006-0000-0A00-000035000000}">
      <text>
        <r>
          <rPr>
            <sz val="11"/>
            <rFont val="Calibri"/>
          </rPr>
          <t xml:space="preserve">Ensure </t>
        </r>
        <r>
          <rPr>
            <sz val="11"/>
            <color rgb="FF000000"/>
            <rFont val="Calibri"/>
          </rPr>
          <t>'</t>
        </r>
        <r>
          <rPr>
            <b/>
            <sz val="11"/>
            <color rgb="FF000000"/>
            <rFont val="Calibri"/>
          </rPr>
          <t>Reset platform validation data after BitLocker recovery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V212" authorId="0" shapeId="0" xr:uid="{00000000-0006-0000-0A00-000036000000}">
      <text>
        <r>
          <rPr>
            <sz val="11"/>
            <rFont val="Calibri"/>
          </rPr>
          <t xml:space="preserve">Ensure </t>
        </r>
        <r>
          <rPr>
            <sz val="11"/>
            <color rgb="FF000000"/>
            <rFont val="Calibri"/>
          </rPr>
          <t>'</t>
        </r>
        <r>
          <rPr>
            <b/>
            <sz val="11"/>
            <color rgb="FF000000"/>
            <rFont val="Calibri"/>
          </rPr>
          <t>Choose how BitLocker-protected removable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W212" authorId="0" shapeId="0" xr:uid="{00000000-0006-0000-0A00-000037000000}">
      <text>
        <r>
          <rPr>
            <sz val="11"/>
            <rFont val="Calibri"/>
          </rPr>
          <t xml:space="preserve">Ensure </t>
        </r>
        <r>
          <rPr>
            <sz val="11"/>
            <color rgb="FF000000"/>
            <rFont val="Calibri"/>
          </rPr>
          <t>'</t>
        </r>
        <r>
          <rPr>
            <b/>
            <sz val="11"/>
            <color rgb="FF000000"/>
            <rFont val="Calibri"/>
          </rPr>
          <t>Configure use of passwords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X212" authorId="0" shapeId="0" xr:uid="{00000000-0006-0000-0A00-000038000000}">
      <text>
        <r>
          <rPr>
            <sz val="11"/>
            <rFont val="Calibri"/>
          </rPr>
          <t xml:space="preserve">Ensure </t>
        </r>
        <r>
          <rPr>
            <sz val="11"/>
            <color rgb="FF000000"/>
            <rFont val="Calibri"/>
          </rPr>
          <t>'</t>
        </r>
        <r>
          <rPr>
            <b/>
            <sz val="11"/>
            <color rgb="FF000000"/>
            <rFont val="Calibri"/>
          </rPr>
          <t>Control use of BitLocker on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12" authorId="0" shapeId="0" xr:uid="{00000000-0006-0000-0A00-000039000000}">
      <text>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212" authorId="0" shapeId="0" xr:uid="{00000000-0006-0000-0A00-00003A000000}">
      <text>
        <r>
          <rPr>
            <sz val="11"/>
            <rFont val="Calibri"/>
          </rPr>
          <t xml:space="preserve">Ensure </t>
        </r>
        <r>
          <rPr>
            <sz val="11"/>
            <color rgb="FF000000"/>
            <rFont val="Calibri"/>
          </rPr>
          <t>'</t>
        </r>
        <r>
          <rPr>
            <b/>
            <sz val="11"/>
            <color rgb="FF000000"/>
            <rFont val="Calibri"/>
          </rPr>
          <t>Enforce drive encryption type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Full encryption</t>
        </r>
        <r>
          <rPr>
            <sz val="11"/>
            <color rgb="FF000000"/>
            <rFont val="Calibri"/>
          </rPr>
          <t>'</t>
        </r>
      </text>
    </comment>
    <comment ref="H217" authorId="0" shapeId="0" xr:uid="{00000000-0006-0000-0A00-00003B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17" authorId="0" shapeId="0" xr:uid="{00000000-0006-0000-0A00-00003C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J217" authorId="0" shapeId="0" xr:uid="{00000000-0006-0000-0A00-00003D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K217" authorId="0" shapeId="0" xr:uid="{00000000-0006-0000-0A00-00003E000000}">
      <text>
        <r>
          <rPr>
            <sz val="11"/>
            <rFont val="Calibri"/>
          </rPr>
          <t xml:space="preserve">Ensure </t>
        </r>
        <r>
          <rPr>
            <sz val="11"/>
            <color rgb="FF000000"/>
            <rFont val="Calibri"/>
          </rPr>
          <t>'</t>
        </r>
        <r>
          <rPr>
            <b/>
            <sz val="11"/>
            <color rgb="FF000000"/>
            <rFont val="Calibri"/>
          </rPr>
          <t>All Removable Storage classes: Deny all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17" authorId="0" shapeId="0" xr:uid="{00000000-0006-0000-0A00-00003F000000}">
      <text>
        <r>
          <rPr>
            <sz val="11"/>
            <rFont val="Calibri"/>
          </rPr>
          <t xml:space="preserve">Ensure </t>
        </r>
        <r>
          <rPr>
            <sz val="11"/>
            <color rgb="FF000000"/>
            <rFont val="Calibri"/>
          </rPr>
          <t>'</t>
        </r>
        <r>
          <rPr>
            <b/>
            <sz val="11"/>
            <color rgb="FF000000"/>
            <rFont val="Calibri"/>
          </rPr>
          <t>CD and DVD: Deny execute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217" authorId="0" shapeId="0" xr:uid="{00000000-0006-0000-0A00-000040000000}">
      <text>
        <r>
          <rPr>
            <sz val="11"/>
            <rFont val="Calibri"/>
          </rPr>
          <t xml:space="preserve">Ensure </t>
        </r>
        <r>
          <rPr>
            <sz val="11"/>
            <color rgb="FF000000"/>
            <rFont val="Calibri"/>
          </rPr>
          <t>'</t>
        </r>
        <r>
          <rPr>
            <b/>
            <sz val="11"/>
            <color rgb="FF000000"/>
            <rFont val="Calibri"/>
          </rPr>
          <t>Removable Disks: Deny execute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217" authorId="0" shapeId="0" xr:uid="{00000000-0006-0000-0A00-000041000000}">
      <text>
        <r>
          <rPr>
            <sz val="11"/>
            <rFont val="Calibri"/>
          </rPr>
          <t xml:space="preserve">Ensure </t>
        </r>
        <r>
          <rPr>
            <sz val="11"/>
            <color rgb="FF000000"/>
            <rFont val="Calibri"/>
          </rPr>
          <t>'</t>
        </r>
        <r>
          <rPr>
            <b/>
            <sz val="11"/>
            <color rgb="FF000000"/>
            <rFont val="Calibri"/>
          </rPr>
          <t>Tape Drives: Deny execute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18" authorId="0" shapeId="0" xr:uid="{00000000-0006-0000-0A00-000042000000}">
      <text>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18" authorId="0" shapeId="0" xr:uid="{00000000-0006-0000-0A00-000043000000}">
      <text>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text>
    </comment>
    <comment ref="J218" authorId="0" shapeId="0" xr:uid="{00000000-0006-0000-0A00-000044000000}">
      <text>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text>
    </comment>
    <comment ref="K218" authorId="0" shapeId="0" xr:uid="{00000000-0006-0000-0A00-000045000000}">
      <text>
        <r>
          <rPr>
            <sz val="11"/>
            <rFont val="Calibri"/>
          </rPr>
          <t xml:space="preserve">Ensure </t>
        </r>
        <r>
          <rPr>
            <sz val="11"/>
            <color rgb="FF000000"/>
            <rFont val="Calibri"/>
          </rPr>
          <t>'</t>
        </r>
        <r>
          <rPr>
            <b/>
            <sz val="11"/>
            <color rgb="FF000000"/>
            <rFont val="Calibri"/>
          </rPr>
          <t>All Removable Storage classes: Deny all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20" authorId="0" shapeId="0" xr:uid="{00000000-0006-0000-0A00-000046000000}">
      <text>
        <r>
          <rPr>
            <sz val="11"/>
            <rFont val="Calibri"/>
          </rPr>
          <t xml:space="preserve">Ensure </t>
        </r>
        <r>
          <rPr>
            <sz val="11"/>
            <color rgb="FF000000"/>
            <rFont val="Calibri"/>
          </rPr>
          <t>'</t>
        </r>
        <r>
          <rPr>
            <b/>
            <sz val="11"/>
            <color rgb="FF000000"/>
            <rFont val="Calibri"/>
          </rPr>
          <t>CD and DVD: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20" authorId="0" shapeId="0" xr:uid="{00000000-0006-0000-0A00-000047000000}">
      <text>
        <r>
          <rPr>
            <sz val="11"/>
            <rFont val="Calibri"/>
          </rPr>
          <t xml:space="preserve">Ensure </t>
        </r>
        <r>
          <rPr>
            <sz val="11"/>
            <color rgb="FF000000"/>
            <rFont val="Calibri"/>
          </rPr>
          <t>'</t>
        </r>
        <r>
          <rPr>
            <b/>
            <sz val="11"/>
            <color rgb="FF000000"/>
            <rFont val="Calibri"/>
          </rPr>
          <t>Removable Disks: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20" authorId="0" shapeId="0" xr:uid="{00000000-0006-0000-0A00-000048000000}">
      <text>
        <r>
          <rPr>
            <sz val="11"/>
            <rFont val="Calibri"/>
          </rPr>
          <t xml:space="preserve">Ensure </t>
        </r>
        <r>
          <rPr>
            <sz val="11"/>
            <color rgb="FF000000"/>
            <rFont val="Calibri"/>
          </rPr>
          <t>'</t>
        </r>
        <r>
          <rPr>
            <b/>
            <sz val="11"/>
            <color rgb="FF000000"/>
            <rFont val="Calibri"/>
          </rPr>
          <t>Tape Drives: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20" authorId="0" shapeId="0" xr:uid="{00000000-0006-0000-0A00-000049000000}">
      <text>
        <r>
          <rPr>
            <sz val="11"/>
            <rFont val="Calibri"/>
          </rPr>
          <t xml:space="preserve">Ensure </t>
        </r>
        <r>
          <rPr>
            <sz val="11"/>
            <color rgb="FF000000"/>
            <rFont val="Calibri"/>
          </rPr>
          <t>'</t>
        </r>
        <r>
          <rPr>
            <b/>
            <sz val="11"/>
            <color rgb="FF000000"/>
            <rFont val="Calibri"/>
          </rPr>
          <t>WPD Devices: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27" authorId="0" shapeId="0" xr:uid="{00000000-0006-0000-0A00-00004A00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 4 - Auto download and schedule the install</t>
        </r>
        <r>
          <rPr>
            <sz val="11"/>
            <color rgb="FF000000"/>
            <rFont val="Calibri"/>
          </rPr>
          <t>'</t>
        </r>
      </text>
    </comment>
    <comment ref="I227" authorId="0" shapeId="0" xr:uid="{00000000-0006-0000-0A00-00004B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H231" authorId="0" shapeId="0" xr:uid="{00000000-0006-0000-0A00-00004C000000}">
      <text>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I231" authorId="0" shapeId="0" xr:uid="{00000000-0006-0000-0A00-00004D000000}">
      <text>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J231" authorId="0" shapeId="0" xr:uid="{00000000-0006-0000-0A00-00004E000000}">
      <text>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K231" authorId="0" shapeId="0" xr:uid="{00000000-0006-0000-0A00-00004F000000}">
      <text>
        <r>
          <rPr>
            <sz val="11"/>
            <rFont val="Calibri"/>
          </rPr>
          <t xml:space="preserve">Ensure </t>
        </r>
        <r>
          <rPr>
            <sz val="11"/>
            <color rgb="FF000000"/>
            <rFont val="Calibri"/>
          </rPr>
          <t>'</t>
        </r>
        <r>
          <rPr>
            <b/>
            <sz val="11"/>
            <color rgb="FF000000"/>
            <rFont val="Calibri"/>
          </rPr>
          <t>ASR: Block credential stealing from the Windows local security authority subsystem (lsass.exe)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L231" authorId="0" shapeId="0" xr:uid="{00000000-0006-0000-0A00-000050000000}">
      <text>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M231" authorId="0" shapeId="0" xr:uid="{00000000-0006-0000-0A00-00005100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N231" authorId="0" shapeId="0" xr:uid="{00000000-0006-0000-0A00-000052000000}">
      <text>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O231" authorId="0" shapeId="0" xr:uid="{00000000-0006-0000-0A00-000053000000}">
      <text>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P231" authorId="0" shapeId="0" xr:uid="{00000000-0006-0000-0A00-000054000000}">
      <text>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Q231" authorId="0" shapeId="0" xr:uid="{00000000-0006-0000-0A00-000055000000}">
      <text>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R231" authorId="0" shapeId="0" xr:uid="{00000000-0006-0000-0A00-000056000000}">
      <text>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S231" authorId="0" shapeId="0" xr:uid="{00000000-0006-0000-0A00-000057000000}">
      <text>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T231" authorId="0" shapeId="0" xr:uid="{00000000-0006-0000-0A00-000058000000}">
      <text>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U231" authorId="0" shapeId="0" xr:uid="{00000000-0006-0000-0A00-000059000000}">
      <text>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V231" authorId="0" shapeId="0" xr:uid="{00000000-0006-0000-0A00-00005A000000}">
      <text>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W231" authorId="0" shapeId="0" xr:uid="{00000000-0006-0000-0A00-00005B000000}">
      <text>
        <r>
          <rPr>
            <sz val="11"/>
            <rFont val="Calibri"/>
          </rPr>
          <t xml:space="preserve">Ensure </t>
        </r>
        <r>
          <rPr>
            <sz val="11"/>
            <color rgb="FF000000"/>
            <rFont val="Calibri"/>
          </rPr>
          <t>'</t>
        </r>
        <r>
          <rPr>
            <b/>
            <sz val="11"/>
            <color rgb="FF000000"/>
            <rFont val="Calibri"/>
          </rPr>
          <t>ASR: Use advanced protection against ransomware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X231" authorId="0" shapeId="0" xr:uid="{00000000-0006-0000-0A00-00005C000000}">
      <text>
        <r>
          <rPr>
            <sz val="11"/>
            <rFont val="Calibri"/>
          </rPr>
          <t xml:space="preserve">Ensure </t>
        </r>
        <r>
          <rPr>
            <sz val="11"/>
            <color rgb="FF000000"/>
            <rFont val="Calibri"/>
          </rPr>
          <t>'</t>
        </r>
        <r>
          <rPr>
            <b/>
            <sz val="11"/>
            <color rgb="FF000000"/>
            <rFont val="Calibri"/>
          </rPr>
          <t>Do not process the legacy run list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Y231" authorId="0" shapeId="0" xr:uid="{00000000-0006-0000-0A00-00005D000000}">
      <text>
        <r>
          <rPr>
            <sz val="11"/>
            <rFont val="Calibri"/>
          </rPr>
          <t xml:space="preserve">Ensure </t>
        </r>
        <r>
          <rPr>
            <sz val="11"/>
            <color rgb="FF000000"/>
            <rFont val="Calibri"/>
          </rPr>
          <t>'</t>
        </r>
        <r>
          <rPr>
            <b/>
            <sz val="11"/>
            <color rgb="FF000000"/>
            <rFont val="Calibri"/>
          </rPr>
          <t>Do not process the run once list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Z231" authorId="0" shapeId="0" xr:uid="{00000000-0006-0000-0A00-00005E000000}">
      <text>
        <r>
          <rPr>
            <sz val="11"/>
            <rFont val="Calibri"/>
          </rPr>
          <t xml:space="preserve">Ensure </t>
        </r>
        <r>
          <rPr>
            <sz val="11"/>
            <color rgb="FF000000"/>
            <rFont val="Calibri"/>
          </rPr>
          <t>'</t>
        </r>
        <r>
          <rPr>
            <b/>
            <sz val="11"/>
            <color rgb="FF000000"/>
            <rFont val="Calibri"/>
          </rPr>
          <t>Run these programs at user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AA231" authorId="0" shapeId="0" xr:uid="{00000000-0006-0000-0A00-00005F000000}">
      <text>
        <r>
          <rPr>
            <sz val="11"/>
            <rFont val="Calibri"/>
          </rPr>
          <t xml:space="preserve">Ensure </t>
        </r>
        <r>
          <rPr>
            <sz val="11"/>
            <color rgb="FF000000"/>
            <rFont val="Calibri"/>
          </rPr>
          <t>'</t>
        </r>
        <r>
          <rPr>
            <b/>
            <sz val="11"/>
            <color rgb="FF000000"/>
            <rFont val="Calibri"/>
          </rPr>
          <t>Turn on Script Execution</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only signed scripts</t>
        </r>
        <r>
          <rPr>
            <sz val="11"/>
            <color rgb="FF000000"/>
            <rFont val="Calibri"/>
          </rPr>
          <t>'</t>
        </r>
      </text>
    </comment>
    <comment ref="H232" authorId="0" shapeId="0" xr:uid="{00000000-0006-0000-0A00-000060000000}">
      <text>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text>
    </comment>
    <comment ref="H238" authorId="0" shapeId="0" xr:uid="{00000000-0006-0000-0A00-000061000000}">
      <text>
        <r>
          <rPr>
            <sz val="11"/>
            <rFont val="Calibri"/>
          </rPr>
          <t xml:space="preserve">Ensure </t>
        </r>
        <r>
          <rPr>
            <sz val="11"/>
            <color rgb="FF000000"/>
            <rFont val="Calibri"/>
          </rPr>
          <t>'</t>
        </r>
        <r>
          <rPr>
            <b/>
            <sz val="11"/>
            <color rgb="FF000000"/>
            <rFont val="Calibri"/>
          </rPr>
          <t>Configure local administrator merge behaviour for lists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I238" authorId="0" shapeId="0" xr:uid="{00000000-0006-0000-0A00-000062000000}">
      <text>
        <r>
          <rPr>
            <sz val="11"/>
            <rFont val="Calibri"/>
          </rPr>
          <t xml:space="preserve">Ensure </t>
        </r>
        <r>
          <rPr>
            <sz val="11"/>
            <color rgb="FF000000"/>
            <rFont val="Calibri"/>
          </rPr>
          <t>'</t>
        </r>
        <r>
          <rPr>
            <b/>
            <sz val="11"/>
            <color rgb="FF000000"/>
            <rFont val="Calibri"/>
          </rPr>
          <t>Control whether or not exclusions are visible to Local Admins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238" authorId="0" shapeId="0" xr:uid="{00000000-0006-0000-0A00-000063000000}">
      <text>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2" authorId="0" shapeId="0" xr:uid="{00000000-0006-0000-0A00-000064000000}">
      <text>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text>
    </comment>
    <comment ref="I242" authorId="0" shapeId="0" xr:uid="{00000000-0006-0000-0A00-000065000000}">
      <text>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244" authorId="0" shapeId="0" xr:uid="{00000000-0006-0000-0A00-000066000000}">
      <text>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4" authorId="0" shapeId="0" xr:uid="{00000000-0006-0000-0A00-000067000000}">
      <text>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 and DMA Protection</t>
        </r>
        <r>
          <rPr>
            <sz val="11"/>
            <color rgb="FF000000"/>
            <rFont val="Calibri"/>
          </rPr>
          <t>'</t>
        </r>
      </text>
    </comment>
    <comment ref="J244" authorId="0" shapeId="0" xr:uid="{00000000-0006-0000-0A00-000068000000}">
      <text>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K244" authorId="0" shapeId="0" xr:uid="{00000000-0006-0000-0A00-000069000000}">
      <text>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244" authorId="0" shapeId="0" xr:uid="{00000000-0006-0000-0A00-00006A000000}">
      <text>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text>
    </comment>
    <comment ref="M244" authorId="0" shapeId="0" xr:uid="{00000000-0006-0000-0A00-00006B000000}">
      <text>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49" authorId="0" shapeId="0" xr:uid="{00000000-0006-0000-0A00-00006C000000}">
      <text>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249" authorId="0" shapeId="0" xr:uid="{00000000-0006-0000-0A00-00006D000000}">
      <text>
        <r>
          <rPr>
            <sz val="11"/>
            <rFont val="Calibri"/>
          </rPr>
          <t xml:space="preserve">Ensure </t>
        </r>
        <r>
          <rPr>
            <sz val="11"/>
            <color rgb="FF000000"/>
            <rFont val="Calibri"/>
          </rPr>
          <t>'</t>
        </r>
        <r>
          <rPr>
            <b/>
            <sz val="11"/>
            <color rgb="FF000000"/>
            <rFont val="Calibri"/>
          </rPr>
          <t>Configure security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254" authorId="0" shapeId="0" xr:uid="{00000000-0006-0000-0A00-00006E000000}">
      <text>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 4 - Auto download and schedule the install</t>
        </r>
        <r>
          <rPr>
            <sz val="11"/>
            <color rgb="FF000000"/>
            <rFont val="Calibri"/>
          </rPr>
          <t>'</t>
        </r>
      </text>
    </comment>
    <comment ref="I254" authorId="0" shapeId="0" xr:uid="{00000000-0006-0000-0A00-00006F000000}">
      <text>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text>
    </comment>
    <comment ref="J254" authorId="0" shapeId="0" xr:uid="{00000000-0006-0000-0A00-000070000000}">
      <text>
        <r>
          <rPr>
            <sz val="11"/>
            <rFont val="Calibri"/>
          </rPr>
          <t xml:space="preserve">Ensure </t>
        </r>
        <r>
          <rPr>
            <sz val="11"/>
            <color rgb="FF000000"/>
            <rFont val="Calibri"/>
          </rPr>
          <t>'</t>
        </r>
        <r>
          <rPr>
            <b/>
            <sz val="11"/>
            <color rgb="FF000000"/>
            <rFont val="Calibri"/>
          </rPr>
          <t>Remove access to “Pause updates”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254" authorId="0" shapeId="0" xr:uid="{00000000-0006-0000-0A00-000071000000}">
      <text>
        <r>
          <rPr>
            <sz val="11"/>
            <rFont val="Calibri"/>
          </rPr>
          <t xml:space="preserve">Ensure </t>
        </r>
        <r>
          <rPr>
            <sz val="11"/>
            <color rgb="FF000000"/>
            <rFont val="Calibri"/>
          </rPr>
          <t>'</t>
        </r>
        <r>
          <rPr>
            <b/>
            <sz val="11"/>
            <color rgb="FF000000"/>
            <rFont val="Calibri"/>
          </rPr>
          <t>Remove access to use all Windows Update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L254" authorId="0" shapeId="0" xr:uid="{00000000-0006-0000-0A00-000072000000}">
      <text>
        <r>
          <rPr>
            <sz val="11"/>
            <rFont val="Calibri"/>
          </rPr>
          <t xml:space="preserve">Ensure </t>
        </r>
        <r>
          <rPr>
            <sz val="11"/>
            <color rgb="FF000000"/>
            <rFont val="Calibri"/>
          </rPr>
          <t>'</t>
        </r>
        <r>
          <rPr>
            <b/>
            <sz val="11"/>
            <color rgb="FF000000"/>
            <rFont val="Calibri"/>
          </rPr>
          <t>Specify intranet Microsoft update service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08" authorId="0" shapeId="0" xr:uid="{00000000-0006-0000-0A00-000073000000}">
      <text>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08" authorId="0" shapeId="0" xr:uid="{00000000-0006-0000-0A00-00007B000000}">
      <text>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the secure desktop</t>
        </r>
        <r>
          <rPr>
            <sz val="11"/>
            <color rgb="FF000000"/>
            <rFont val="Calibri"/>
          </rPr>
          <t>'</t>
        </r>
      </text>
    </comment>
    <comment ref="J308" authorId="0" shapeId="0" xr:uid="{00000000-0006-0000-0A00-00007C000000}">
      <text>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text>
    </comment>
    <comment ref="K308" authorId="0" shapeId="0" xr:uid="{00000000-0006-0000-0A00-00007D000000}">
      <text>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08" authorId="0" shapeId="0" xr:uid="{00000000-0006-0000-0A00-00007E000000}">
      <text>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M308" authorId="0" shapeId="0" xr:uid="{00000000-0006-0000-0A00-00007F000000}">
      <text>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N308" authorId="0" shapeId="0" xr:uid="{00000000-0006-0000-0A00-000080000000}">
      <text>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08" authorId="0" shapeId="0" xr:uid="{00000000-0006-0000-0A00-000081000000}">
      <text>
        <r>
          <rPr>
            <sz val="11"/>
            <rFont val="Calibri"/>
          </rPr>
          <t xml:space="preserve">Ensure </t>
        </r>
        <r>
          <rPr>
            <sz val="11"/>
            <color rgb="FF000000"/>
            <rFont val="Calibri"/>
          </rPr>
          <t>'</t>
        </r>
        <r>
          <rPr>
            <b/>
            <sz val="11"/>
            <color rgb="FF000000"/>
            <rFont val="Calibri"/>
          </rPr>
          <t>Accounts: Administrator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308" authorId="0" shapeId="0" xr:uid="{00000000-0006-0000-0A00-000082000000}">
      <text>
        <r>
          <rPr>
            <sz val="11"/>
            <rFont val="Calibri"/>
          </rPr>
          <t xml:space="preserve">Ensure </t>
        </r>
        <r>
          <rPr>
            <sz val="11"/>
            <color rgb="FF000000"/>
            <rFont val="Calibri"/>
          </rPr>
          <t>'</t>
        </r>
        <r>
          <rPr>
            <b/>
            <sz val="11"/>
            <color rgb="FF000000"/>
            <rFont val="Calibri"/>
          </rPr>
          <t>Name of administrator account to manage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08" authorId="0" shapeId="0" xr:uid="{00000000-0006-0000-0A00-000083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text>
    </comment>
    <comment ref="R308" authorId="0" shapeId="0" xr:uid="{00000000-0006-0000-0A00-000084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invalid logon attempts</t>
        </r>
        <r>
          <rPr>
            <sz val="11"/>
            <color rgb="FF000000"/>
            <rFont val="Calibri"/>
          </rPr>
          <t>'</t>
        </r>
      </text>
    </comment>
    <comment ref="S308" authorId="0" shapeId="0" xr:uid="{00000000-0006-0000-0A00-000085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T308" authorId="0" shapeId="0" xr:uid="{00000000-0006-0000-0A00-000086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minutes</t>
        </r>
        <r>
          <rPr>
            <sz val="11"/>
            <color rgb="FF000000"/>
            <rFont val="Calibri"/>
          </rPr>
          <t>'</t>
        </r>
      </text>
    </comment>
    <comment ref="U308" authorId="0" shapeId="0" xr:uid="{00000000-0006-0000-0A00-000087000000}">
      <text>
        <r>
          <rPr>
            <sz val="11"/>
            <rFont val="Calibri"/>
          </rPr>
          <t xml:space="preserve">Ensure </t>
        </r>
        <r>
          <rPr>
            <sz val="11"/>
            <color rgb="FF000000"/>
            <rFont val="Calibri"/>
          </rPr>
          <t>'</t>
        </r>
        <r>
          <rPr>
            <b/>
            <sz val="11"/>
            <color rgb="FF000000"/>
            <rFont val="Calibri"/>
          </rPr>
          <t>Prevent access to the command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 Yes</t>
        </r>
        <r>
          <rPr>
            <sz val="11"/>
            <color rgb="FF000000"/>
            <rFont val="Calibri"/>
          </rPr>
          <t>'</t>
        </r>
      </text>
    </comment>
    <comment ref="V308" authorId="0" shapeId="0" xr:uid="{00000000-0006-0000-0A00-00008800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W308" authorId="0" shapeId="0" xr:uid="{00000000-0006-0000-0A00-000089000000}">
      <text>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X308" authorId="0" shapeId="0" xr:uid="{00000000-0006-0000-0A00-00008A000000}">
      <text>
        <r>
          <rPr>
            <sz val="11"/>
            <rFont val="Calibri"/>
          </rPr>
          <t xml:space="preserve">Ensure </t>
        </r>
        <r>
          <rPr>
            <sz val="11"/>
            <color rgb="FF000000"/>
            <rFont val="Calibri"/>
          </rPr>
          <t>'</t>
        </r>
        <r>
          <rPr>
            <b/>
            <sz val="11"/>
            <color rgb="FF000000"/>
            <rFont val="Calibri"/>
          </rPr>
          <t>Always install with elevated privileges (Computer)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Y308" authorId="0" shapeId="0" xr:uid="{00000000-0006-0000-0A00-00008B000000}">
      <text>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Z308" authorId="0" shapeId="0" xr:uid="{00000000-0006-0000-0A00-00008C000000}">
      <text>
        <r>
          <rPr>
            <sz val="11"/>
            <rFont val="Calibri"/>
          </rPr>
          <t xml:space="preserve">Ensure </t>
        </r>
        <r>
          <rPr>
            <sz val="11"/>
            <color rgb="FF000000"/>
            <rFont val="Calibri"/>
          </rPr>
          <t>'</t>
        </r>
        <r>
          <rPr>
            <b/>
            <sz val="11"/>
            <color rgb="FF000000"/>
            <rFont val="Calibri"/>
          </rPr>
          <t>Prevent access to registry editing tools</t>
        </r>
        <r>
          <rPr>
            <sz val="11"/>
            <color rgb="FF000000"/>
            <rFont val="Calibri"/>
          </rPr>
          <t>'</t>
        </r>
        <r>
          <rPr>
            <sz val="11"/>
            <color rgb="FF000000"/>
            <rFont val="Calibri"/>
          </rPr>
          <t xml:space="preserve"> is set to </t>
        </r>
        <r>
          <rPr>
            <sz val="11"/>
            <color rgb="FF000000"/>
            <rFont val="Calibri"/>
          </rPr>
          <t>'</t>
        </r>
        <r>
          <rPr>
            <b/>
            <sz val="11"/>
            <color rgb="FF000000"/>
            <rFont val="Calibri"/>
          </rPr>
          <t>Enabled: Yes</t>
        </r>
        <r>
          <rPr>
            <sz val="11"/>
            <color rgb="FF000000"/>
            <rFont val="Calibri"/>
          </rPr>
          <t>'</t>
        </r>
      </text>
    </comment>
    <comment ref="AA308" authorId="0" shapeId="0" xr:uid="{00000000-0006-0000-0A00-00008D000000}">
      <text>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B308" authorId="0" shapeId="0" xr:uid="{00000000-0006-0000-0A00-00008E000000}">
      <text>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C308" authorId="0" shapeId="0" xr:uid="{00000000-0006-0000-0A00-00008F000000}">
      <text>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D308" authorId="0" shapeId="0" xr:uid="{00000000-0006-0000-0A00-000074000000}">
      <text>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E308" authorId="0" shapeId="0" xr:uid="{00000000-0006-0000-0A00-000075000000}">
      <text>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text>
    </comment>
    <comment ref="AF308" authorId="0" shapeId="0" xr:uid="{00000000-0006-0000-0A00-000076000000}">
      <text>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G308" authorId="0" shapeId="0" xr:uid="{00000000-0006-0000-0A00-000077000000}">
      <text>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H308" authorId="0" shapeId="0" xr:uid="{00000000-0006-0000-0A00-000078000000}">
      <text>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I308" authorId="0" shapeId="0" xr:uid="{00000000-0006-0000-0A00-000079000000}">
      <text>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AJ308" authorId="0" shapeId="0" xr:uid="{00000000-0006-0000-0A00-00007A000000}">
      <text>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H312" authorId="0" shapeId="0" xr:uid="{00000000-0006-0000-0A00-000090000000}">
      <text>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1 logon(s)</t>
        </r>
        <r>
          <rPr>
            <sz val="11"/>
            <color rgb="FF000000"/>
            <rFont val="Calibri"/>
          </rPr>
          <t>'</t>
        </r>
      </text>
    </comment>
    <comment ref="I312" authorId="0" shapeId="0" xr:uid="{00000000-0006-0000-0A00-000091000000}">
      <text>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12" authorId="0" shapeId="0" xr:uid="{00000000-0006-0000-0A00-000092000000}">
      <text>
        <r>
          <rPr>
            <sz val="11"/>
            <rFont val="Calibri"/>
          </rPr>
          <t xml:space="preserve">Ensure </t>
        </r>
        <r>
          <rPr>
            <sz val="11"/>
            <color rgb="FF000000"/>
            <rFont val="Calibri"/>
          </rPr>
          <t>'</t>
        </r>
        <r>
          <rPr>
            <b/>
            <sz val="11"/>
            <color rgb="FF000000"/>
            <rFont val="Calibri"/>
          </rPr>
          <t>Accounts: Administrator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12" authorId="0" shapeId="0" xr:uid="{00000000-0006-0000-0A00-000093000000}">
      <text>
        <r>
          <rPr>
            <sz val="11"/>
            <rFont val="Calibri"/>
          </rPr>
          <t xml:space="preserve">Ensure </t>
        </r>
        <r>
          <rPr>
            <sz val="11"/>
            <color rgb="FF000000"/>
            <rFont val="Calibri"/>
          </rPr>
          <t>'</t>
        </r>
        <r>
          <rPr>
            <b/>
            <sz val="11"/>
            <color rgb="FF000000"/>
            <rFont val="Calibri"/>
          </rPr>
          <t>Name of administrator account to manage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H315" authorId="0" shapeId="0" xr:uid="{00000000-0006-0000-0A00-000094000000}">
      <text>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text>
    </comment>
    <comment ref="I315" authorId="0" shapeId="0" xr:uid="{00000000-0006-0000-0A00-000095000000}">
      <text>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315" authorId="0" shapeId="0" xr:uid="{00000000-0006-0000-0A00-000096000000}">
      <text>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Large letters + small letters</t>
        </r>
        <r>
          <rPr>
            <sz val="11"/>
            <color rgb="FF000000"/>
            <rFont val="Calibri"/>
          </rPr>
          <t>'</t>
        </r>
      </text>
    </comment>
    <comment ref="K315" authorId="0" shapeId="0" xr:uid="{00000000-0006-0000-0A00-000097000000}">
      <text>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L315" authorId="0" shapeId="0" xr:uid="{00000000-0006-0000-0A00-000098000000}">
      <text>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365</t>
        </r>
        <r>
          <rPr>
            <sz val="11"/>
            <color rgb="FF000000"/>
            <rFont val="Calibri"/>
          </rPr>
          <t>'</t>
        </r>
      </text>
    </comment>
    <comment ref="M315" authorId="0" shapeId="0" xr:uid="{00000000-0006-0000-0A00-000099000000}">
      <text>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days</t>
        </r>
        <r>
          <rPr>
            <sz val="11"/>
            <color rgb="FF000000"/>
            <rFont val="Calibri"/>
          </rPr>
          <t>'</t>
        </r>
      </text>
    </comment>
    <comment ref="H317" authorId="0" shapeId="0" xr:uid="{00000000-0006-0000-0A00-00009A000000}">
      <text>
        <r>
          <rPr>
            <sz val="11"/>
            <rFont val="Calibri"/>
          </rPr>
          <t xml:space="preserve">Ensure </t>
        </r>
        <r>
          <rPr>
            <sz val="11"/>
            <color rgb="FF000000"/>
            <rFont val="Calibri"/>
          </rPr>
          <t>'</t>
        </r>
        <r>
          <rPr>
            <b/>
            <sz val="11"/>
            <color rgb="FF000000"/>
            <rFont val="Calibri"/>
          </rPr>
          <t>Expiration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365</t>
        </r>
        <r>
          <rPr>
            <sz val="11"/>
            <color rgb="FF000000"/>
            <rFont val="Calibri"/>
          </rPr>
          <t>'</t>
        </r>
      </text>
    </comment>
    <comment ref="I317" authorId="0" shapeId="0" xr:uid="{00000000-0006-0000-0A00-00009B000000}">
      <text>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6</t>
        </r>
        <r>
          <rPr>
            <sz val="11"/>
            <color rgb="FF000000"/>
            <rFont val="Calibri"/>
          </rPr>
          <t>'</t>
        </r>
      </text>
    </comment>
    <comment ref="J317" authorId="0" shapeId="0" xr:uid="{00000000-0006-0000-0A00-00009C000000}">
      <text>
        <r>
          <rPr>
            <sz val="11"/>
            <rFont val="Calibri"/>
          </rPr>
          <t xml:space="preserve">Ensure </t>
        </r>
        <r>
          <rPr>
            <sz val="11"/>
            <color rgb="FF000000"/>
            <rFont val="Calibri"/>
          </rPr>
          <t>'</t>
        </r>
        <r>
          <rPr>
            <b/>
            <sz val="11"/>
            <color rgb="FF000000"/>
            <rFont val="Calibri"/>
          </rPr>
          <t>Use a hardware security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17" authorId="0" shapeId="0" xr:uid="{00000000-0006-0000-0A00-00009D000000}">
      <text>
        <r>
          <rPr>
            <sz val="11"/>
            <rFont val="Calibri"/>
          </rPr>
          <t xml:space="preserve">Ensure </t>
        </r>
        <r>
          <rPr>
            <sz val="11"/>
            <color rgb="FF000000"/>
            <rFont val="Calibri"/>
          </rPr>
          <t>'</t>
        </r>
        <r>
          <rPr>
            <b/>
            <sz val="11"/>
            <color rgb="FF000000"/>
            <rFont val="Calibri"/>
          </rPr>
          <t>Use biometrics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L317" authorId="0" shapeId="0" xr:uid="{00000000-0006-0000-0A00-00009E000000}">
      <text>
        <r>
          <rPr>
            <sz val="11"/>
            <rFont val="Calibri"/>
          </rPr>
          <t xml:space="preserve">Ensure </t>
        </r>
        <r>
          <rPr>
            <sz val="11"/>
            <color rgb="FF000000"/>
            <rFont val="Calibri"/>
          </rPr>
          <t>'</t>
        </r>
        <r>
          <rPr>
            <b/>
            <sz val="11"/>
            <color rgb="FF000000"/>
            <rFont val="Calibri"/>
          </rPr>
          <t>Use Windows Hello for Business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45" authorId="0" shapeId="0" xr:uid="{00000000-0006-0000-0A00-00009F000000}">
      <text>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text>
    </comment>
    <comment ref="I345" authorId="0" shapeId="0" xr:uid="{00000000-0006-0000-0A00-0000A0000000}">
      <text>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invalid logon attempts</t>
        </r>
        <r>
          <rPr>
            <sz val="11"/>
            <color rgb="FF000000"/>
            <rFont val="Calibri"/>
          </rPr>
          <t>'</t>
        </r>
      </text>
    </comment>
    <comment ref="J345" authorId="0" shapeId="0" xr:uid="{00000000-0006-0000-0A00-0000A1000000}">
      <text>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K345" authorId="0" shapeId="0" xr:uid="{00000000-0006-0000-0A00-0000A2000000}">
      <text>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minutes</t>
        </r>
        <r>
          <rPr>
            <sz val="11"/>
            <color rgb="FF000000"/>
            <rFont val="Calibri"/>
          </rPr>
          <t>'</t>
        </r>
      </text>
    </comment>
    <comment ref="L345" authorId="0" shapeId="0" xr:uid="{00000000-0006-0000-0A00-0000A3000000}">
      <text>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M345" authorId="0" shapeId="0" xr:uid="{00000000-0006-0000-0A00-0000A4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15 or more character(s)</t>
        </r>
        <r>
          <rPr>
            <sz val="11"/>
            <color rgb="FF000000"/>
            <rFont val="Calibri"/>
          </rPr>
          <t>'</t>
        </r>
      </text>
    </comment>
    <comment ref="N345" authorId="0" shapeId="0" xr:uid="{00000000-0006-0000-0A00-0000A5000000}">
      <text>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O345" authorId="0" shapeId="0" xr:uid="{00000000-0006-0000-0A00-0000A6000000}">
      <text>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P345" authorId="0" shapeId="0" xr:uid="{00000000-0006-0000-0A00-0000A7000000}">
      <text>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Q345" authorId="0" shapeId="0" xr:uid="{00000000-0006-0000-0A00-0000A8000000}">
      <text>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Remote Desktop Users</t>
        </r>
        <r>
          <rPr>
            <sz val="11"/>
            <color rgb="FF000000"/>
            <rFont val="Calibri"/>
          </rPr>
          <t>'</t>
        </r>
      </text>
    </comment>
    <comment ref="R345" authorId="0" shapeId="0" xr:uid="{00000000-0006-0000-0A00-0000A9000000}">
      <text>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AUTHORITY\Local Account</t>
        </r>
        <r>
          <rPr>
            <sz val="11"/>
            <color rgb="FF000000"/>
            <rFont val="Calibri"/>
          </rPr>
          <t>'</t>
        </r>
      </text>
    </comment>
    <comment ref="S345" authorId="0" shapeId="0" xr:uid="{00000000-0006-0000-0A00-0000AA000000}">
      <text>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seconds</t>
        </r>
        <r>
          <rPr>
            <sz val="11"/>
            <color rgb="FF000000"/>
            <rFont val="Calibri"/>
          </rPr>
          <t>'</t>
        </r>
      </text>
    </comment>
    <comment ref="T345" authorId="0" shapeId="0" xr:uid="{00000000-0006-0000-0A00-0000AB000000}">
      <text>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Remote Desktop Users</t>
        </r>
        <r>
          <rPr>
            <sz val="11"/>
            <color rgb="FF000000"/>
            <rFont val="Calibri"/>
          </rPr>
          <t>'</t>
        </r>
      </text>
    </comment>
    <comment ref="U345" authorId="0" shapeId="0" xr:uid="{00000000-0006-0000-0A00-0000AC000000}">
      <text>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Users</t>
        </r>
        <r>
          <rPr>
            <sz val="11"/>
            <color rgb="FF000000"/>
            <rFont val="Calibri"/>
          </rPr>
          <t>'</t>
        </r>
      </text>
    </comment>
    <comment ref="V345" authorId="0" shapeId="0" xr:uid="{00000000-0006-0000-0A00-0000AD000000}">
      <text>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AUTHORITY\Local Account</t>
        </r>
        <r>
          <rPr>
            <sz val="11"/>
            <color rgb="FF000000"/>
            <rFont val="Calibri"/>
          </rPr>
          <t>'</t>
        </r>
      </text>
    </comment>
    <comment ref="H355" authorId="0" shapeId="0" xr:uid="{00000000-0006-0000-0A00-0000AE000000}">
      <text>
        <r>
          <rPr>
            <sz val="11"/>
            <rFont val="Calibri"/>
          </rPr>
          <t xml:space="preserve">Ensure </t>
        </r>
        <r>
          <rPr>
            <sz val="11"/>
            <color rgb="FF000000"/>
            <rFont val="Calibri"/>
          </rPr>
          <t>'</t>
        </r>
        <r>
          <rPr>
            <b/>
            <sz val="11"/>
            <color rgb="FF000000"/>
            <rFont val="Calibri"/>
          </rPr>
          <t>Configure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56" authorId="0" shapeId="0" xr:uid="{00000000-0006-0000-0A00-0000AF000000}">
      <text>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I356" authorId="0" shapeId="0" xr:uid="{00000000-0006-0000-0A00-0000B0000000}">
      <text>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text>
    </comment>
    <comment ref="J356" authorId="0" shapeId="0" xr:uid="{00000000-0006-0000-0A00-0000B1000000}">
      <text>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K356" authorId="0" shapeId="0" xr:uid="{00000000-0006-0000-0A00-0000B2000000}">
      <text>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L356" authorId="0" shapeId="0" xr:uid="{00000000-0006-0000-0A00-0000B3000000}">
      <text>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M356" authorId="0" shapeId="0" xr:uid="{00000000-0006-0000-0A00-0000B4000000}">
      <text>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N356" authorId="0" shapeId="0" xr:uid="{00000000-0006-0000-0A00-0000B5000000}">
      <text>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O356" authorId="0" shapeId="0" xr:uid="{00000000-0006-0000-0A00-0000B6000000}">
      <text>
        <r>
          <rPr>
            <sz val="11"/>
            <rFont val="Calibri"/>
          </rPr>
          <t xml:space="preserve">Ensure </t>
        </r>
        <r>
          <rPr>
            <sz val="11"/>
            <color rgb="FF000000"/>
            <rFont val="Calibri"/>
          </rPr>
          <t>'</t>
        </r>
        <r>
          <rPr>
            <b/>
            <sz val="11"/>
            <color rgb="FF000000"/>
            <rFont val="Calibri"/>
          </rPr>
          <t>Audit Process Termination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P356" authorId="0" shapeId="0" xr:uid="{00000000-0006-0000-0A00-0000B7000000}">
      <text>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text>
    </comment>
    <comment ref="Q356" authorId="0" shapeId="0" xr:uid="{00000000-0006-0000-0A00-0000B8000000}">
      <text>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R356" authorId="0" shapeId="0" xr:uid="{00000000-0006-0000-0A00-0000B9000000}">
      <text>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text>
    </comment>
    <comment ref="S356" authorId="0" shapeId="0" xr:uid="{00000000-0006-0000-0A00-0000BA000000}">
      <text>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T356" authorId="0" shapeId="0" xr:uid="{00000000-0006-0000-0A00-0000BB000000}">
      <text>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U356" authorId="0" shapeId="0" xr:uid="{00000000-0006-0000-0A00-0000BC000000}">
      <text>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V356" authorId="0" shapeId="0" xr:uid="{00000000-0006-0000-0A00-0000BD000000}">
      <text>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W356" authorId="0" shapeId="0" xr:uid="{00000000-0006-0000-0A00-0000BE000000}">
      <text>
        <r>
          <rPr>
            <sz val="11"/>
            <rFont val="Calibri"/>
          </rPr>
          <t xml:space="preserve">Ensure </t>
        </r>
        <r>
          <rPr>
            <sz val="11"/>
            <color rgb="FF000000"/>
            <rFont val="Calibri"/>
          </rPr>
          <t>'</t>
        </r>
        <r>
          <rPr>
            <b/>
            <sz val="11"/>
            <color rgb="FF000000"/>
            <rFont val="Calibri"/>
          </rPr>
          <t>Audit File System</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X356" authorId="0" shapeId="0" xr:uid="{00000000-0006-0000-0A00-0000BF000000}">
      <text>
        <r>
          <rPr>
            <sz val="11"/>
            <rFont val="Calibri"/>
          </rPr>
          <t xml:space="preserve">Ensure </t>
        </r>
        <r>
          <rPr>
            <sz val="11"/>
            <color rgb="FF000000"/>
            <rFont val="Calibri"/>
          </rPr>
          <t>'</t>
        </r>
        <r>
          <rPr>
            <b/>
            <sz val="11"/>
            <color rgb="FF000000"/>
            <rFont val="Calibri"/>
          </rPr>
          <t>Audit Kernel Object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Y356" authorId="0" shapeId="0" xr:uid="{00000000-0006-0000-0A00-0000C0000000}">
      <text>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Z356" authorId="0" shapeId="0" xr:uid="{00000000-0006-0000-0A00-0000C1000000}">
      <text>
        <r>
          <rPr>
            <sz val="11"/>
            <rFont val="Calibri"/>
          </rPr>
          <t xml:space="preserve">Ensure </t>
        </r>
        <r>
          <rPr>
            <sz val="11"/>
            <color rgb="FF000000"/>
            <rFont val="Calibri"/>
          </rPr>
          <t>'</t>
        </r>
        <r>
          <rPr>
            <b/>
            <sz val="11"/>
            <color rgb="FF000000"/>
            <rFont val="Calibri"/>
          </rPr>
          <t>Audit Registry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A356" authorId="0" shapeId="0" xr:uid="{00000000-0006-0000-0A00-0000C2000000}">
      <text>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B356" authorId="0" shapeId="0" xr:uid="{00000000-0006-0000-0A00-0000C3000000}">
      <text>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C356" authorId="0" shapeId="0" xr:uid="{00000000-0006-0000-0A00-0000C4000000}">
      <text>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text>
    </comment>
    <comment ref="AD356" authorId="0" shapeId="0" xr:uid="{00000000-0006-0000-0A00-0000C5000000}">
      <text>
        <r>
          <rPr>
            <sz val="11"/>
            <rFont val="Calibri"/>
          </rPr>
          <t xml:space="preserve">Ensure </t>
        </r>
        <r>
          <rPr>
            <sz val="11"/>
            <color rgb="FF000000"/>
            <rFont val="Calibri"/>
          </rPr>
          <t>'</t>
        </r>
        <r>
          <rPr>
            <b/>
            <sz val="11"/>
            <color rgb="FF000000"/>
            <rFont val="Calibri"/>
          </rPr>
          <t>Turn on Module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E356" authorId="0" shapeId="0" xr:uid="{00000000-0006-0000-0A00-0000C6000000}">
      <text>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AF356" authorId="0" shapeId="0" xr:uid="{00000000-0006-0000-0A00-0000C7000000}">
      <text>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H368" authorId="0" shapeId="0" xr:uid="{00000000-0006-0000-0A00-0000C8000000}">
      <text>
        <r>
          <rPr>
            <sz val="11"/>
            <rFont val="Calibri"/>
          </rPr>
          <t xml:space="preserve">Ensure </t>
        </r>
        <r>
          <rPr>
            <sz val="11"/>
            <color rgb="FF000000"/>
            <rFont val="Calibri"/>
          </rPr>
          <t>'</t>
        </r>
        <r>
          <rPr>
            <b/>
            <sz val="11"/>
            <color rgb="FF000000"/>
            <rFont val="Calibri"/>
          </rPr>
          <t>Specify the maximum log file size (KB)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 65536</t>
        </r>
        <r>
          <rPr>
            <sz val="11"/>
            <color rgb="FF000000"/>
            <rFont val="Calibri"/>
          </rPr>
          <t>'</t>
        </r>
      </text>
    </comment>
    <comment ref="I368" authorId="0" shapeId="0" xr:uid="{00000000-0006-0000-0A00-0000C9000000}">
      <text>
        <r>
          <rPr>
            <sz val="11"/>
            <rFont val="Calibri"/>
          </rPr>
          <t xml:space="preserve">Ensure </t>
        </r>
        <r>
          <rPr>
            <sz val="11"/>
            <color rgb="FF000000"/>
            <rFont val="Calibri"/>
          </rPr>
          <t>'</t>
        </r>
        <r>
          <rPr>
            <b/>
            <sz val="11"/>
            <color rgb="FF000000"/>
            <rFont val="Calibri"/>
          </rPr>
          <t>Specify the maximum log file size (KB)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2097152</t>
        </r>
        <r>
          <rPr>
            <sz val="11"/>
            <color rgb="FF000000"/>
            <rFont val="Calibri"/>
          </rPr>
          <t>'</t>
        </r>
      </text>
    </comment>
    <comment ref="J368" authorId="0" shapeId="0" xr:uid="{00000000-0006-0000-0A00-0000CA000000}">
      <text>
        <r>
          <rPr>
            <sz val="11"/>
            <rFont val="Calibri"/>
          </rPr>
          <t xml:space="preserve">Ensure </t>
        </r>
        <r>
          <rPr>
            <sz val="11"/>
            <color rgb="FF000000"/>
            <rFont val="Calibri"/>
          </rPr>
          <t>'</t>
        </r>
        <r>
          <rPr>
            <b/>
            <sz val="11"/>
            <color rgb="FF000000"/>
            <rFont val="Calibri"/>
          </rPr>
          <t>Specify the maximum log file size (KB) (System)</t>
        </r>
        <r>
          <rPr>
            <sz val="11"/>
            <color rgb="FF000000"/>
            <rFont val="Calibri"/>
          </rPr>
          <t>'</t>
        </r>
        <r>
          <rPr>
            <sz val="11"/>
            <color rgb="FF000000"/>
            <rFont val="Calibri"/>
          </rPr>
          <t xml:space="preserve"> is set to </t>
        </r>
        <r>
          <rPr>
            <sz val="11"/>
            <color rgb="FF000000"/>
            <rFont val="Calibri"/>
          </rPr>
          <t>'</t>
        </r>
        <r>
          <rPr>
            <b/>
            <sz val="11"/>
            <color rgb="FF000000"/>
            <rFont val="Calibri"/>
          </rPr>
          <t>Enabled: 65536</t>
        </r>
        <r>
          <rPr>
            <sz val="11"/>
            <color rgb="FF000000"/>
            <rFont val="Calibri"/>
          </rPr>
          <t>'</t>
        </r>
      </text>
    </comment>
  </commentList>
</comments>
</file>

<file path=xl/sharedStrings.xml><?xml version="1.0" encoding="utf-8"?>
<sst xmlns="http://schemas.openxmlformats.org/spreadsheetml/2006/main" count="16115" uniqueCount="6423">
  <si>
    <t>Section</t>
  </si>
  <si>
    <t>Id</t>
  </si>
  <si>
    <t>Title</t>
  </si>
  <si>
    <t>Priority</t>
  </si>
  <si>
    <t>Context</t>
  </si>
  <si>
    <t>Assessment</t>
  </si>
  <si>
    <t>MoSCoW</t>
  </si>
  <si>
    <t>OpsImpact</t>
  </si>
  <si>
    <t>Phase</t>
  </si>
  <si>
    <t>ImplStatus</t>
  </si>
  <si>
    <t>Notes</t>
  </si>
  <si>
    <t>Remediation</t>
  </si>
  <si>
    <t>Description</t>
  </si>
  <si>
    <t>Rationale</t>
  </si>
  <si>
    <t>Impact</t>
  </si>
  <si>
    <t>Audit</t>
  </si>
  <si>
    <t>Default</t>
  </si>
  <si>
    <t>Status</t>
  </si>
  <si>
    <t>LogID</t>
  </si>
  <si>
    <t>Vendor supported operating systems</t>
  </si>
  <si>
    <t>Critical-01.00</t>
  </si>
  <si>
    <r>
      <rPr>
        <b/>
        <sz val="11"/>
        <color rgb="FF003B5C"/>
        <rFont val="Calibri"/>
      </rPr>
      <t>Section overview: 'Vendor supported operating systems'</t>
    </r>
  </si>
  <si>
    <t>Critical</t>
  </si>
  <si>
    <t>Computer</t>
  </si>
  <si>
    <t>Manual</t>
  </si>
  <si>
    <t>Unassigned</t>
  </si>
  <si>
    <t>Unassessed</t>
  </si>
  <si>
    <t>Pending</t>
  </si>
  <si>
    <t/>
  </si>
  <si>
    <r>
      <rPr>
        <sz val="11"/>
        <color rgb="FF000000"/>
        <rFont val="Calibri"/>
      </rPr>
      <t>Upgrade workstations to the latest version of Microsoft Windows 11. Where critical operational requirements prevent upgrading, purchase a subscription to the Windows 10 Extended Security Updates program so that critical and important security updates continue to be received after general support ends.</t>
    </r>
  </si>
  <si>
    <r>
      <rPr>
        <sz val="11"/>
        <color rgb="FF000000"/>
        <rFont val="Calibri"/>
      </rPr>
      <t>The following recommendation should be treated as a critical priority when hardening Microsoft Windows 10 workstations.</t>
    </r>
    <r>
      <rPr>
        <sz val="11"/>
        <color rgb="FF000000"/>
        <rFont val="Calibri"/>
      </rPr>
      <t xml:space="preserve">
</t>
    </r>
    <r>
      <rPr>
        <sz val="11"/>
        <color rgb="FF000000"/>
        <rFont val="Calibri"/>
      </rPr>
      <t>Microsoft Windows 10 will reach end of support for most organisations in October 2025. From this date, organisations will no longer receive critical or important security updates unless they are using a long-term servicing channel or a long-term servicing branch version of Microsoft Windows 10.</t>
    </r>
    <r>
      <rPr>
        <sz val="11"/>
        <color rgb="FF000000"/>
        <rFont val="Calibri"/>
      </rPr>
      <t xml:space="preserve">
</t>
    </r>
    <r>
      <rPr>
        <sz val="11"/>
        <color rgb="FF000000"/>
        <rFont val="Calibri"/>
      </rPr>
      <t xml:space="preserve">Continuing to use Microsoft Windows 10 after October 2025 will expose organisations to vulnerabilities that will not be fixed by Microsoft. To reduce this risk, organisations should upgrade their workstations to use the latest version of Microsoft Windows 11. However, if organisations decide to extend their use of Microsoft Windows 10 due to critical operational requirements, they should purchase a paid subscription to the Windows 10 Extended Security Updates program </t>
    </r>
    <r>
      <rPr>
        <sz val="11"/>
        <color rgb="FF0000FF"/>
        <rFont val="Calibri"/>
      </rPr>
      <t>(https://learn.microsoft.com/en-us/windows/whats-new/extended-security-updates)</t>
    </r>
    <r>
      <rPr>
        <sz val="11"/>
        <color rgb="FF000000"/>
        <rFont val="Calibri"/>
      </rPr>
      <t>. This program provides organisations with the ability to receive critical and important security updates for Microsoft Windows 10 through an annual subscription service after general support ends for the operating system.</t>
    </r>
  </si>
  <si>
    <t>Application hardening</t>
  </si>
  <si>
    <t>High-01.00</t>
  </si>
  <si>
    <r>
      <rPr>
        <b/>
        <sz val="11"/>
        <color rgb="FF003B5C"/>
        <rFont val="Calibri"/>
      </rPr>
      <t>Section overview: 'Application hardening'</t>
    </r>
  </si>
  <si>
    <t>High</t>
  </si>
  <si>
    <r>
      <rPr>
        <sz val="11"/>
        <color rgb="FF000000"/>
        <rFont val="Calibri"/>
      </rPr>
      <t>Enable and appropriately configure in-built security functionality and disable unrequired functionality for key applications such as office productivity suites, PDF readers, web browsers, browser plugins, email clients and software platforms. Follow vendor hardening guidance, including the Microsoft security baselines and the ASD Hardening Microsoft 365, Office 2021, Office 2019 and Office 2016 publication.</t>
    </r>
  </si>
  <si>
    <r>
      <rPr>
        <sz val="11"/>
        <color rgb="FF000000"/>
        <rFont val="Calibri"/>
      </rPr>
      <t xml:space="preserve">When applications are installed they are often not pre-configured in a secure state. By default, many applications enable functionality that is not required by any users while in-built security functionality may be disabled or set at a lower security level. For example, Microsoft Office by default allows untrusted macros in Office documents to automatically execute without user interaction. To reduce this risk, applications should have any in-built security functionality enabled and appropriately configured along with unrequired functionality disabled. This is especially important for key applications such as office productivity suites (e.g. Microsoft Office), PDF readers (e.g. Adobe Reader), web browsers (e.g. Microsoft Internet Explorer, Mozilla Firefox or Google Chrome), common web browser plugins (e.g. Adobe Flash), email clients (Microsoft Outlook) and software platforms (e.g. Oracle Java Platform and Microsoft .NET Framework). In addition, vendors may provide guidance on configuring their products securely. For example, Microsoft provides security baselines for their products on the Microsoft Security Baselines Blog </t>
    </r>
    <r>
      <rPr>
        <sz val="11"/>
        <color rgb="FF0000FF"/>
        <rFont val="Calibri"/>
      </rPr>
      <t>(https://techcommunity.microsoft.com/t5/microsoft-security-baselines/bg-p/Microsoft-Security-Baselines)</t>
    </r>
    <r>
      <rPr>
        <sz val="11"/>
        <color rgb="FF000000"/>
        <rFont val="Calibri"/>
      </rPr>
      <t>. In such cases, vendor guidance should be followed to assist in securely configuring their products.</t>
    </r>
    <r>
      <rPr>
        <sz val="11"/>
        <color rgb="FF000000"/>
        <rFont val="Calibri"/>
      </rPr>
      <t xml:space="preserve">
</t>
    </r>
    <r>
      <rPr>
        <sz val="11"/>
        <color rgb="FF000000"/>
        <rFont val="Calibri"/>
      </rPr>
      <t xml:space="preserve">The Australian Signals Directorate also provides guidance for hardening Microsoft Office. For more information see the Hardening Microsoft 365, Office 2021, Office 2019 and Office 2016 </t>
    </r>
    <r>
      <rPr>
        <sz val="11"/>
        <color rgb="FF0000FF"/>
        <rFont val="Calibri"/>
      </rPr>
      <t>(https://www.cyber.gov.au/resources-business-and-government/maintaining-devices-and-systems/system-hardening-and-administration/system-hardening/hardening-microsoft-365-office-2021-office-2019-and-office-2016)</t>
    </r>
    <r>
      <rPr>
        <sz val="11"/>
        <color rgb="FF000000"/>
        <rFont val="Calibri"/>
      </rPr>
      <t xml:space="preserve"> publication.</t>
    </r>
  </si>
  <si>
    <t>Application versions and patches</t>
  </si>
  <si>
    <t>High-02.00</t>
  </si>
  <si>
    <r>
      <rPr>
        <b/>
        <sz val="11"/>
        <color rgb="FF003B5C"/>
        <rFont val="Calibri"/>
      </rPr>
      <t>Section overview: 'Application versions and patches'</t>
    </r>
  </si>
  <si>
    <r>
      <rPr>
        <sz val="11"/>
        <color rgb="FF000000"/>
        <rFont val="Calibri"/>
      </rPr>
      <t>Apply new application versions and patches in a timeframe commensurate with the severity of the vulnerabilities they address, prioritising applications that interact with untrusted content. Upgrade applications to the latest supported version even where the previous version still receives patches.</t>
    </r>
  </si>
  <si>
    <r>
      <rPr>
        <sz val="11"/>
        <color rgb="FF000000"/>
        <rFont val="Calibri"/>
      </rPr>
      <t>While some vendors may release new application versions to address vulnerabilities, others may release patches. If new application versions and patches for applications are not installed it can allow malicious actors to easily compromise workstations. This is especially important for key applications that interact with content from untrusted sources such as office productivity suites, PDF readers, web browsers, common web browser plugins, email clients and software platforms. To reduce this risk, new application versions and patches for applications should be applied in an appropriate timeframe as determined by the severity of vulnerabilities they address and any mitigating measures already in place. In cases where a previous version of an application continues to receive support in the form of patches, it still should be upgraded to the latest version to receive the benefit of any new security functionality.</t>
    </r>
    <r>
      <rPr>
        <sz val="11"/>
        <color rgb="FF000000"/>
        <rFont val="Calibri"/>
      </rPr>
      <t xml:space="preserve">
</t>
    </r>
    <r>
      <rPr>
        <sz val="11"/>
        <color rgb="FF000000"/>
        <rFont val="Calibri"/>
      </rPr>
      <t xml:space="preserve">For more information on determining the severity of vulnerabilities and timeframes for applying new application versions and patches for applications see the Patching applications and operating systems </t>
    </r>
    <r>
      <rPr>
        <sz val="11"/>
        <color rgb="FF0000FF"/>
        <rFont val="Calibri"/>
      </rPr>
      <t>(https://www.cyber.gov.au/resources-business-and-government/maintaining-devices-and-systems/system-hardening-and-administration/patching-applications-and-operating-systems)</t>
    </r>
    <r>
      <rPr>
        <sz val="11"/>
        <color rgb="FF000000"/>
        <rFont val="Calibri"/>
      </rPr>
      <t xml:space="preserve"> publication.</t>
    </r>
  </si>
  <si>
    <t>Application control</t>
  </si>
  <si>
    <t>High-03.00</t>
  </si>
  <si>
    <r>
      <rPr>
        <b/>
        <sz val="11"/>
        <color rgb="FF003B5C"/>
        <rFont val="Calibri"/>
      </rPr>
      <t>Section overview: 'Application control'</t>
    </r>
  </si>
  <si>
    <r>
      <rPr>
        <sz val="11"/>
        <color rgb="FF000000"/>
        <rFont val="Calibri"/>
      </rPr>
      <t>Implement application control to prevent unapproved code from executing and to control which applications can be installed. Develop the ruleset from scratch rather than from existing content, define an organisation-owned ruleset rather than relying on vendor rulesets, and assess the ruleset regularly to confirm it remains fit for purpose.</t>
    </r>
  </si>
  <si>
    <r>
      <rPr>
        <sz val="11"/>
        <color rgb="FF000000"/>
        <rFont val="Calibri"/>
      </rPr>
      <t>Malicious actors can email malicious code, or host malicious code on a compromised website, and use social engineering techniques to convince users into executing it. Such malicious code often aims to exploit vulnerabilities in existing applications and does not need to be installed to be successful. Application control can be an extremely effective mechanism in not only preventing malicious code from executing, but also ensuring only approved applications can be installed.</t>
    </r>
    <r>
      <rPr>
        <sz val="11"/>
        <color rgb="FF000000"/>
        <rFont val="Calibri"/>
      </rPr>
      <t xml:space="preserve">
</t>
    </r>
    <r>
      <rPr>
        <sz val="11"/>
        <color rgb="FF000000"/>
        <rFont val="Calibri"/>
      </rPr>
      <t>When developing application control rules, starting from scratch is a more secure method than relying on a list of executable content currently residing on a workstation. Furthermore, it is preferable that organisations define their own application control ruleset rather than relying on rulesets from application control vendors. This application control ruleset should then be regularly assessed to determine if it remains fit for purpose.</t>
    </r>
    <r>
      <rPr>
        <sz val="11"/>
        <color rgb="FF000000"/>
        <rFont val="Calibri"/>
      </rPr>
      <t xml:space="preserve">
</t>
    </r>
    <r>
      <rPr>
        <sz val="11"/>
        <color rgb="FF000000"/>
        <rFont val="Calibri"/>
      </rPr>
      <t xml:space="preserve">For more information on application control and how it can be appropriately implemented see the Implementing application control </t>
    </r>
    <r>
      <rPr>
        <sz val="11"/>
        <color rgb="FF0000FF"/>
        <rFont val="Calibri"/>
      </rPr>
      <t>(https://www.cyber.gov.au/resources-business-and-government/maintaining-devices-and-systems/system-hardening-and-administration/system-hardening/implementing-application-control)</t>
    </r>
    <r>
      <rPr>
        <sz val="11"/>
        <color rgb="FF000000"/>
        <rFont val="Calibri"/>
      </rPr>
      <t xml:space="preserve"> publication.</t>
    </r>
  </si>
  <si>
    <t>Attack surface reduction</t>
  </si>
  <si>
    <t>High-04.00</t>
  </si>
  <si>
    <r>
      <rPr>
        <b/>
        <sz val="11"/>
        <color rgb="FF003B5C"/>
        <rFont val="Calibri"/>
      </rPr>
      <t>Section overview: 'Attack surface reduction'</t>
    </r>
  </si>
  <si>
    <r>
      <rPr>
        <sz val="11"/>
        <color rgb="FF000000"/>
        <rFont val="Calibri"/>
      </rPr>
      <t xml:space="preserve">Configure the individual settings in recommendations </t>
    </r>
    <r>
      <rPr>
        <b/>
        <sz val="11"/>
        <color rgb="FF000000"/>
        <rFont val="Calibri"/>
      </rPr>
      <t>High-04.01</t>
    </r>
    <r>
      <rPr>
        <sz val="11"/>
        <color rgb="FF000000"/>
        <rFont val="Calibri"/>
      </rPr>
      <t xml:space="preserve"> through </t>
    </r>
    <r>
      <rPr>
        <b/>
        <sz val="11"/>
        <color rgb="FF000000"/>
        <rFont val="Calibri"/>
      </rPr>
      <t>High-04.16</t>
    </r>
    <r>
      <rPr>
        <sz val="11"/>
        <color rgb="FF000000"/>
        <rFont val="Calibri"/>
      </rPr>
      <t xml:space="preserve"> to implement attack surface reduction.</t>
    </r>
  </si>
  <si>
    <r>
      <rPr>
        <sz val="11"/>
        <color rgb="FF000000"/>
        <rFont val="Calibri"/>
      </rPr>
      <t>Attack surface reduction (ASR), a security feature of Microsoft Windows 10, forms part of Microsoft Defender Exploit Guard. It is designed to combat the threat of malware exploiting legitimate functionality in Microsoft Office applications. In order to use ASR, Microsoft Defender Antivirus must be configured as the primary real-time antivirus scanning engine on workstations. ASR offers a number of rules.</t>
    </r>
    <r>
      <rPr>
        <sz val="11"/>
        <color rgb="FF000000"/>
        <rFont val="Calibri"/>
      </rPr>
      <t xml:space="preserve">
</t>
    </r>
    <r>
      <rPr>
        <sz val="11"/>
        <color rgb="FF000000"/>
        <rFont val="Calibri"/>
      </rPr>
      <t>Organisations should either implement ASR using Microsoft Defender Antivirus or use third-party antivirus solutions that offer similar functionality to those provided by ASR. For older versions of Microsoft Windows, alternative measures will need to be implemented to mitigate certain threats addressed by ASR, such as the likes of Dynamic Data Exchange (DDE) attacks.</t>
    </r>
    <r>
      <rPr>
        <sz val="11"/>
        <color rgb="FF000000"/>
        <rFont val="Calibri"/>
      </rPr>
      <t xml:space="preserve">
</t>
    </r>
    <r>
      <rPr>
        <sz val="11"/>
        <color rgb="FF000000"/>
        <rFont val="Calibri"/>
      </rPr>
      <t xml:space="preserve">For organisations using Microsoft Defender Antivirus, Group Policy settings can be implemented to enforce the ASR rules, setting the state for each rule to </t>
    </r>
    <r>
      <rPr>
        <b/>
        <sz val="11"/>
        <color rgb="FF000000"/>
        <rFont val="Calibri"/>
      </rPr>
      <t>1</t>
    </r>
    <r>
      <rPr>
        <sz val="11"/>
        <color rgb="FF000000"/>
        <rFont val="Calibri"/>
      </rPr>
      <t xml:space="preserve"> (Block).</t>
    </r>
  </si>
  <si>
    <t>High-04.01</t>
  </si>
  <si>
    <r>
      <rPr>
        <sz val="11"/>
        <rFont val="Calibri"/>
      </rPr>
      <t xml:space="preserve">Ensure </t>
    </r>
    <r>
      <rPr>
        <sz val="11"/>
        <color rgb="FF000000"/>
        <rFont val="Calibri"/>
      </rPr>
      <t>'</t>
    </r>
    <r>
      <rPr>
        <b/>
        <sz val="11"/>
        <color rgb="FF000000"/>
        <rFont val="Calibri"/>
      </rPr>
      <t>ASR: Block abuse of exploited vulnerable signed drivers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</si>
  <si>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t>Automated</t>
  </si>
  <si>
    <r>
      <rPr>
        <sz val="11"/>
        <color rgb="FF000000"/>
        <rFont val="Calibri"/>
      </rPr>
      <t xml:space="preserve">Set the following UI path to </t>
    </r>
    <r>
      <rPr>
        <b/>
        <sz val="11"/>
        <color rgb="FF000000"/>
        <rFont val="Calibri"/>
      </rPr>
      <t>56a863a9-875e-4185-98a7-b882c64b5ce5</t>
    </r>
    <r>
      <rPr>
        <sz val="11"/>
        <color rgb="FF000000"/>
        <rFont val="Calibri"/>
      </rPr>
      <t xml:space="preserve"> with a value of </t>
    </r>
    <r>
      <rPr>
        <b/>
        <sz val="11"/>
        <color rgb="FF000000"/>
        <rFont val="Calibri"/>
      </rPr>
      <t>1</t>
    </r>
    <r>
      <rPr>
        <sz val="11"/>
        <color rgb="FF000000"/>
        <rFont val="Calibri"/>
      </rPr>
      <t xml:space="preserve"> (Block):</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t>
    </r>
  </si>
  <si>
    <r>
      <rPr>
        <sz val="11"/>
        <color rgb="FF000000"/>
        <rFont val="Calibri"/>
      </rPr>
      <t>This rule prevents an application from writing a vulnerable signed driver to disk.</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56a863a9-875e-4185-98a7-b882c64b5ce5</t>
    </r>
    <r>
      <rPr>
        <sz val="11"/>
        <color rgb="FF000000"/>
        <rFont val="Calibri"/>
      </rPr>
      <t xml:space="preserve"> (Block abuse of exploited vulnerable signed drivers)</t>
    </r>
    <r>
      <rPr>
        <sz val="11"/>
        <color rgb="FF000000"/>
        <rFont val="Calibri"/>
      </rPr>
      <t xml:space="preserve">
</t>
    </r>
    <r>
      <rPr>
        <sz val="11"/>
        <color rgb="FF000000"/>
        <rFont val="Calibri"/>
      </rPr>
      <t xml:space="preserve">The recommended state for this setting is: </t>
    </r>
    <r>
      <rPr>
        <b/>
        <sz val="11"/>
        <color rgb="FF000000"/>
        <rFont val="Calibri"/>
      </rPr>
      <t>56a863a9-875e-4185-98a7-b882c64b5ce5:1</t>
    </r>
    <r>
      <rPr>
        <sz val="11"/>
        <color rgb="FF000000"/>
        <rFont val="Calibri"/>
      </rPr>
      <t xml:space="preserve"> (Block).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r>
      <rPr>
        <sz val="11"/>
        <color rgb="FF000000"/>
        <rFont val="Calibri"/>
      </rPr>
      <t xml:space="preserve">
</t>
    </r>
    <r>
      <rPr>
        <b/>
        <sz val="11"/>
        <color rgb="FF000000"/>
        <rFont val="Calibri"/>
      </rPr>
      <t>Note #2:</t>
    </r>
    <r>
      <rPr>
        <sz val="11"/>
        <color rgb="FF000000"/>
        <rFont val="Calibri"/>
      </rPr>
      <t xml:space="preserve"> The </t>
    </r>
    <r>
      <rPr>
        <i/>
        <sz val="11"/>
        <color rgb="FF000000"/>
        <rFont val="Calibri"/>
      </rPr>
      <t>Block abuse of exploited vulnerable signed drivers</t>
    </r>
    <r>
      <rPr>
        <sz val="11"/>
        <color rgb="FF000000"/>
        <rFont val="Calibri"/>
      </rPr>
      <t xml:space="preserve"> setting does not block a driver that already exists on the system from being loaded.</t>
    </r>
  </si>
  <si>
    <r>
      <rPr>
        <sz val="11"/>
        <color rgb="FF000000"/>
        <rFont val="Calibri"/>
      </rPr>
      <t>Attack surface reduction helps prevent actions and apps that are typically used by exploit-seeking malware to infect systems.</t>
    </r>
    <r>
      <rPr>
        <sz val="11"/>
        <color rgb="FF000000"/>
        <rFont val="Calibri"/>
      </rPr>
      <t xml:space="preserve">
</t>
    </r>
    <r>
      <rPr>
        <sz val="11"/>
        <color rgb="FF000000"/>
        <rFont val="Calibri"/>
      </rPr>
      <t>Vulnerable signed drivers can be exploited by local applications that have sufficient privileges to gain access to the kernel. This enables threat actors to disable or circumvent security solutions, eventually leading to system compromise.</t>
    </r>
  </si>
  <si>
    <r>
      <rPr>
        <sz val="11"/>
        <color rgb="FF000000"/>
        <rFont val="Calibri"/>
      </rPr>
      <t>When a rule is triggered, a notification will be displayed from the Action Center.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</si>
  <si>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Guard\ASR\Rules:56a863a9-875e-4185-98a7-b882c64b5ce5</t>
    </r>
    <r>
      <rPr>
        <sz val="11"/>
        <color rgb="FF006096"/>
        <rFont val="Roboto Condensed"/>
      </rPr>
      <t xml:space="preserve">
</t>
    </r>
  </si>
  <si>
    <r>
      <rPr>
        <sz val="11"/>
        <color rgb="FF000000"/>
        <rFont val="Calibri"/>
      </rPr>
      <t>Disabled. (No ASR rules will be configured.)</t>
    </r>
  </si>
  <si>
    <t>High-04.02</t>
  </si>
  <si>
    <r>
      <rPr>
        <sz val="11"/>
        <rFont val="Calibri"/>
      </rPr>
      <t xml:space="preserve">Ensure </t>
    </r>
    <r>
      <rPr>
        <sz val="11"/>
        <color rgb="FF000000"/>
        <rFont val="Calibri"/>
      </rPr>
      <t>'</t>
    </r>
    <r>
      <rPr>
        <b/>
        <sz val="11"/>
        <color rgb="FF000000"/>
        <rFont val="Calibri"/>
      </rPr>
      <t>ASR: Block Adobe Reader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</si>
  <si>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7674ba52-37eb-4a4f-a9a1-f0f9a1619a2c</t>
    </r>
    <r>
      <rPr>
        <sz val="11"/>
        <color rgb="FF000000"/>
        <rFont val="Calibri"/>
      </rPr>
      <t xml:space="preserve"> with a value of </t>
    </r>
    <r>
      <rPr>
        <b/>
        <sz val="11"/>
        <color rgb="FF000000"/>
        <rFont val="Calibri"/>
      </rPr>
      <t>1</t>
    </r>
    <r>
      <rPr>
        <sz val="11"/>
        <color rgb="FF000000"/>
        <rFont val="Calibri"/>
      </rPr>
      <t xml:space="preserve"> (Block):</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t>
    </r>
  </si>
  <si>
    <r>
      <rPr>
        <sz val="11"/>
        <color rgb="FF000000"/>
        <rFont val="Calibri"/>
      </rPr>
      <t>This rule blocks Adobe Reader from creating processes.</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7674ba52-37eb-4a4f-a9a1-f0f9a1619a2c</t>
    </r>
    <r>
      <rPr>
        <sz val="11"/>
        <color rgb="FF000000"/>
        <rFont val="Calibri"/>
      </rPr>
      <t xml:space="preserve"> (Block Adobe Reader from creating child processes)</t>
    </r>
    <r>
      <rPr>
        <sz val="11"/>
        <color rgb="FF000000"/>
        <rFont val="Calibri"/>
      </rPr>
      <t xml:space="preserve">
</t>
    </r>
    <r>
      <rPr>
        <sz val="11"/>
        <color rgb="FF000000"/>
        <rFont val="Calibri"/>
      </rPr>
      <t xml:space="preserve">The recommended state for this setting is: </t>
    </r>
    <r>
      <rPr>
        <b/>
        <sz val="11"/>
        <color rgb="FF000000"/>
        <rFont val="Calibri"/>
      </rPr>
      <t>7674ba52-37eb-4a4f-a9a1-f0f9a1619a2c:1</t>
    </r>
    <r>
      <rPr>
        <sz val="11"/>
        <color rgb="FF000000"/>
        <rFont val="Calibri"/>
      </rPr>
      <t xml:space="preserve"> (Block).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</si>
  <si>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Attack surface reduction helps prevent actions and apps that are typically used by exploit-seeking malware to infect machines.</t>
    </r>
    <r>
      <rPr>
        <sz val="11"/>
        <color rgb="FF000000"/>
        <rFont val="Calibri"/>
      </rPr>
      <t xml:space="preserve">
</t>
    </r>
    <r>
      <rPr>
        <sz val="11"/>
        <color rgb="FF000000"/>
        <rFont val="Calibri"/>
      </rPr>
      <t>Malware can download and launch payloads and break out of Adobe Reader through social engineering or exploits. By blocking child processes from being generated by Adobe Reader, malware attempting to use Adobe Reader as an attack vector are prevented from spreading.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</si>
  <si>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Guard\ASR\Rules:7674ba52-37eb-4a4f-a9a1-f0f9a1619a2c</t>
    </r>
    <r>
      <rPr>
        <sz val="11"/>
        <color rgb="FF006096"/>
        <rFont val="Roboto Condensed"/>
      </rPr>
      <t xml:space="preserve">
</t>
    </r>
  </si>
  <si>
    <t>High-04.03</t>
  </si>
  <si>
    <r>
      <rPr>
        <sz val="11"/>
        <rFont val="Calibri"/>
      </rPr>
      <t xml:space="preserve">Ensure </t>
    </r>
    <r>
      <rPr>
        <sz val="11"/>
        <color rgb="FF000000"/>
        <rFont val="Calibri"/>
      </rPr>
      <t>'</t>
    </r>
    <r>
      <rPr>
        <b/>
        <sz val="11"/>
        <color rgb="FF000000"/>
        <rFont val="Calibri"/>
      </rPr>
      <t>ASR: Block all Office applications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</si>
  <si>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d4f940ab-401b-4efc-aadc-ad5f3c50688a</t>
    </r>
    <r>
      <rPr>
        <sz val="11"/>
        <color rgb="FF000000"/>
        <rFont val="Calibri"/>
      </rPr>
      <t xml:space="preserve"> with a value of </t>
    </r>
    <r>
      <rPr>
        <b/>
        <sz val="11"/>
        <color rgb="FF000000"/>
        <rFont val="Calibri"/>
      </rPr>
      <t>1</t>
    </r>
    <r>
      <rPr>
        <sz val="11"/>
        <color rgb="FF000000"/>
        <rFont val="Calibri"/>
      </rPr>
      <t xml:space="preserve"> (Block):</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t>
    </r>
  </si>
  <si>
    <r>
      <rPr>
        <sz val="11"/>
        <color rgb="FF000000"/>
        <rFont val="Calibri"/>
      </rPr>
      <t>This rule blocks Office apps from creating child processes. Office apps include Word, Excel, PowerPoint, OneNote, and Access.</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d4f940ab-401b-4efc-aadc-ad5f3c50688a</t>
    </r>
    <r>
      <rPr>
        <sz val="11"/>
        <color rgb="FF000000"/>
        <rFont val="Calibri"/>
      </rPr>
      <t xml:space="preserve"> (Block all Office applications from creating child processes)</t>
    </r>
    <r>
      <rPr>
        <sz val="11"/>
        <color rgb="FF000000"/>
        <rFont val="Calibri"/>
      </rPr>
      <t xml:space="preserve">
</t>
    </r>
    <r>
      <rPr>
        <sz val="11"/>
        <color rgb="FF000000"/>
        <rFont val="Calibri"/>
      </rPr>
      <t xml:space="preserve">The recommended state for this setting is: </t>
    </r>
    <r>
      <rPr>
        <b/>
        <sz val="11"/>
        <color rgb="FF000000"/>
        <rFont val="Calibri"/>
      </rPr>
      <t>d4f940ab-401b-4efc-aadc-ad5f3c50688a:2</t>
    </r>
    <r>
      <rPr>
        <sz val="11"/>
        <color rgb="FF000000"/>
        <rFont val="Calibri"/>
      </rPr>
      <t xml:space="preserve"> (Audit) or higher. Configuring this setting to </t>
    </r>
    <r>
      <rPr>
        <b/>
        <sz val="11"/>
        <color rgb="FF000000"/>
        <rFont val="Calibri"/>
      </rPr>
      <t>d4f940ab-401b-4efc-aadc-ad5f3c50688a:1</t>
    </r>
    <r>
      <rPr>
        <sz val="11"/>
        <color rgb="FF000000"/>
        <rFont val="Calibri"/>
      </rPr>
      <t xml:space="preserve"> (Block) also conforms to the benchmark.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</si>
  <si>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Attack surface reduction helps prevent actions and apps that are typically used by exploit-seeking malware to infect machines.</t>
    </r>
    <r>
      <rPr>
        <sz val="11"/>
        <color rgb="FF000000"/>
        <rFont val="Calibri"/>
      </rPr>
      <t xml:space="preserve">
</t>
    </r>
    <r>
      <rPr>
        <sz val="11"/>
        <color rgb="FF000000"/>
        <rFont val="Calibri"/>
      </rPr>
      <t>Creating malicious child processes is a common malware strategy. Malware that abuses Office as a vector often runs VBA macros and exploit code to download and attempt to run more payloads. However, some legitimate line-of-business applications might also generate child processes for benign purposes, such as spawning a command prompt or using PowerShell to configure registry settings.</t>
    </r>
  </si>
  <si>
    <r>
      <rPr>
        <sz val="11"/>
        <color rgb="FF000000"/>
        <rFont val="Calibri"/>
      </rPr>
      <t>When a rule is triggered, a notification will be displayed from the Action Center.</t>
    </r>
    <r>
      <rPr>
        <sz val="11"/>
        <color rgb="FF000000"/>
        <rFont val="Calibri"/>
      </rPr>
      <t xml:space="preserve">
</t>
    </r>
    <r>
      <rPr>
        <b/>
        <sz val="11"/>
        <color rgb="FF000000"/>
        <rFont val="Calibri"/>
      </rPr>
      <t>Warning:</t>
    </r>
    <r>
      <rPr>
        <sz val="11"/>
        <color rgb="FF000000"/>
        <rFont val="Calibri"/>
      </rPr>
      <t xml:space="preserve"> Prior to configuring this rule in </t>
    </r>
    <r>
      <rPr>
        <b/>
        <sz val="11"/>
        <color rgb="FF000000"/>
        <rFont val="Calibri"/>
      </rPr>
      <t>Block</t>
    </r>
    <r>
      <rPr>
        <sz val="11"/>
        <color rgb="FF000000"/>
        <rFont val="Calibri"/>
      </rPr>
      <t xml:space="preserve"> mode, it should be enabled in </t>
    </r>
    <r>
      <rPr>
        <b/>
        <sz val="11"/>
        <color rgb="FF000000"/>
        <rFont val="Calibri"/>
      </rPr>
      <t>Audit</t>
    </r>
    <r>
      <rPr>
        <sz val="11"/>
        <color rgb="FF000000"/>
        <rFont val="Calibri"/>
      </rPr>
      <t xml:space="preserve"> mode to verify that it does not introduce issues, especially for Microsoft Outlook.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</si>
  <si>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Guard\ASR\Rules:d4f940ab-401b-4efc-aadc-ad5f3c50688a</t>
    </r>
    <r>
      <rPr>
        <sz val="11"/>
        <color rgb="FF006096"/>
        <rFont val="Roboto Condensed"/>
      </rPr>
      <t xml:space="preserve">
</t>
    </r>
  </si>
  <si>
    <t>High-04.04</t>
  </si>
  <si>
    <r>
      <rPr>
        <sz val="11"/>
        <rFont val="Calibri"/>
      </rPr>
      <t xml:space="preserve">Ensure </t>
    </r>
    <r>
      <rPr>
        <sz val="11"/>
        <color rgb="FF000000"/>
        <rFont val="Calibri"/>
      </rPr>
      <t>'</t>
    </r>
    <r>
      <rPr>
        <b/>
        <sz val="11"/>
        <color rgb="FF000000"/>
        <rFont val="Calibri"/>
      </rPr>
      <t>ASR: Block credential stealing from the Windows local security authority subsystem (lsass.exe)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</si>
  <si>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9e6c4e1f-7d60-472f-ba1a-a39ef669e4b2</t>
    </r>
    <r>
      <rPr>
        <sz val="11"/>
        <color rgb="FF000000"/>
        <rFont val="Calibri"/>
      </rPr>
      <t xml:space="preserve"> with a value of </t>
    </r>
    <r>
      <rPr>
        <b/>
        <sz val="11"/>
        <color rgb="FF000000"/>
        <rFont val="Calibri"/>
      </rPr>
      <t>1</t>
    </r>
    <r>
      <rPr>
        <sz val="11"/>
        <color rgb="FF000000"/>
        <rFont val="Calibri"/>
      </rPr>
      <t xml:space="preserve"> (Block):</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t>
    </r>
  </si>
  <si>
    <r>
      <rPr>
        <sz val="11"/>
        <color rgb="FF000000"/>
        <rFont val="Calibri"/>
      </rPr>
      <t>This rule helps prevent credential stealing by locking down Local Security Authority Subsystem Service (LSASS).</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9e6c4e1f-7d60-472f-ba1a-a39ef669e4b2</t>
    </r>
    <r>
      <rPr>
        <sz val="11"/>
        <color rgb="FF000000"/>
        <rFont val="Calibri"/>
      </rPr>
      <t xml:space="preserve"> (Block credential stealing from the Windows local security authority subsystem (lsass.exe))</t>
    </r>
    <r>
      <rPr>
        <sz val="11"/>
        <color rgb="FF000000"/>
        <rFont val="Calibri"/>
      </rPr>
      <t xml:space="preserve">
</t>
    </r>
    <r>
      <rPr>
        <sz val="11"/>
        <color rgb="FF000000"/>
        <rFont val="Calibri"/>
      </rPr>
      <t xml:space="preserve">The recommended state for this setting is: </t>
    </r>
    <r>
      <rPr>
        <b/>
        <sz val="11"/>
        <color rgb="FF000000"/>
        <rFont val="Calibri"/>
      </rPr>
      <t>9e6c4e1f-7d60-472f-ba1a-a39ef669e4b2:1</t>
    </r>
    <r>
      <rPr>
        <sz val="11"/>
        <color rgb="FF000000"/>
        <rFont val="Calibri"/>
      </rPr>
      <t xml:space="preserve"> (Block).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</si>
  <si>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Attack surface reduction helps prevent actions and apps that are typically used by exploit-seeking malware to infect machines.</t>
    </r>
    <r>
      <rPr>
        <sz val="11"/>
        <color rgb="FF000000"/>
        <rFont val="Calibri"/>
      </rPr>
      <t xml:space="preserve">
</t>
    </r>
    <r>
      <rPr>
        <sz val="11"/>
        <color rgb="FF000000"/>
        <rFont val="Calibri"/>
      </rPr>
      <t>LSASS authenticates users who sign in on a Windows computer. Microsoft Defender Credential Guard in Windows normally prevents attempts to extract credentials from LSASS. Some organizations can't enable Credential Guard on all of their computers because of compatibility issues with custom smartcard drivers or other programs that load into the Local Security Authority (LSA). In these cases, attackers can use tools like Mimikatz to scrape cleartext passwords and NTLM hashes from LSASS.</t>
    </r>
  </si>
  <si>
    <r>
      <rPr>
        <sz val="11"/>
        <color rgb="FF000000"/>
        <rFont val="Calibri"/>
      </rPr>
      <t>When a rule is triggered, a notification will be displayed from the Action Center.</t>
    </r>
    <r>
      <rPr>
        <sz val="11"/>
        <color rgb="FF000000"/>
        <rFont val="Calibri"/>
      </rPr>
      <t xml:space="preserve">
</t>
    </r>
    <r>
      <rPr>
        <b/>
        <sz val="11"/>
        <color rgb="FF000000"/>
        <rFont val="Calibri"/>
      </rPr>
      <t>Note:</t>
    </r>
    <r>
      <rPr>
        <sz val="11"/>
        <color rgb="FF000000"/>
        <rFont val="Calibri"/>
      </rPr>
      <t xml:space="preserve"> Enabling this rule doesn't provide additional protection if LSA protection is enabled since the ASR rule and LSA protection work similarly. However, when LSA protection cannot be enabled, this rule can be configured to provide equivalent protection against malware that target </t>
    </r>
    <r>
      <rPr>
        <b/>
        <sz val="11"/>
        <color rgb="FF000000"/>
        <rFont val="Calibri"/>
      </rPr>
      <t>lsass.exe</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</si>
  <si>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Guard\ASR\Rules:9e6c4e1f-7d60-472f-ba1a-a39ef669e4b2</t>
    </r>
    <r>
      <rPr>
        <sz val="11"/>
        <color rgb="FF006096"/>
        <rFont val="Roboto Condensed"/>
      </rPr>
      <t xml:space="preserve">
</t>
    </r>
  </si>
  <si>
    <t>High-04.05</t>
  </si>
  <si>
    <r>
      <rPr>
        <sz val="11"/>
        <rFont val="Calibri"/>
      </rPr>
      <t xml:space="preserve">Ensure </t>
    </r>
    <r>
      <rPr>
        <sz val="11"/>
        <color rgb="FF000000"/>
        <rFont val="Calibri"/>
      </rPr>
      <t>'</t>
    </r>
    <r>
      <rPr>
        <b/>
        <sz val="11"/>
        <color rgb="FF000000"/>
        <rFont val="Calibri"/>
      </rPr>
      <t>ASR: Block executable content from email client and webmail</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</si>
  <si>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be9ba2d9-53ea-4cdc-84e5-9b1eeee46550</t>
    </r>
    <r>
      <rPr>
        <sz val="11"/>
        <color rgb="FF000000"/>
        <rFont val="Calibri"/>
      </rPr>
      <t xml:space="preserve"> with a value of </t>
    </r>
    <r>
      <rPr>
        <b/>
        <sz val="11"/>
        <color rgb="FF000000"/>
        <rFont val="Calibri"/>
      </rPr>
      <t>1</t>
    </r>
    <r>
      <rPr>
        <sz val="11"/>
        <color rgb="FF000000"/>
        <rFont val="Calibri"/>
      </rPr>
      <t xml:space="preserve"> (Block):</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t>
    </r>
  </si>
  <si>
    <r>
      <rPr>
        <sz val="11"/>
        <color rgb="FF000000"/>
        <rFont val="Calibri"/>
      </rPr>
      <t>This rule blocks email opened within the Microsoft Outlook application, or Outlook.com and other popular webmail providers from propagating the following file types:</t>
    </r>
    <r>
      <rPr>
        <sz val="11"/>
        <color rgb="FF000000"/>
        <rFont val="Calibri"/>
      </rPr>
      <t xml:space="preserve">
</t>
    </r>
    <r>
      <rPr>
        <sz val="11"/>
        <color rgb="FF000000"/>
        <rFont val="Calibri"/>
      </rPr>
      <t>- Executable files (such as .exe, .dll, or .scr)</t>
    </r>
    <r>
      <rPr>
        <sz val="11"/>
        <color rgb="FF000000"/>
        <rFont val="Calibri"/>
      </rPr>
      <t xml:space="preserve">
</t>
    </r>
    <r>
      <rPr>
        <sz val="11"/>
        <color rgb="FF000000"/>
        <rFont val="Calibri"/>
      </rPr>
      <t>- Script files (such as a PowerShell .ps1, Visual Basic .vbs, or JavaScript .js file)</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be9ba2d9-53ea-4cdc-84e5-9b1eeee46550</t>
    </r>
    <r>
      <rPr>
        <sz val="11"/>
        <color rgb="FF000000"/>
        <rFont val="Calibri"/>
      </rPr>
      <t xml:space="preserve"> (Block executable content from email client and webmail)</t>
    </r>
    <r>
      <rPr>
        <sz val="11"/>
        <color rgb="FF000000"/>
        <rFont val="Calibri"/>
      </rPr>
      <t xml:space="preserve">
</t>
    </r>
    <r>
      <rPr>
        <sz val="11"/>
        <color rgb="FF000000"/>
        <rFont val="Calibri"/>
      </rPr>
      <t xml:space="preserve">The recommended state for this setting is: </t>
    </r>
    <r>
      <rPr>
        <b/>
        <sz val="11"/>
        <color rgb="FF000000"/>
        <rFont val="Calibri"/>
      </rPr>
      <t>be9ba2d9-53ea-4cdc-84e5-9b1eeee46550:1</t>
    </r>
    <r>
      <rPr>
        <sz val="11"/>
        <color rgb="FF000000"/>
        <rFont val="Calibri"/>
      </rPr>
      <t xml:space="preserve"> (Block).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</si>
  <si>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Attack surface reduction helps prevent actions and apps that are typically used by exploit-seeking malware to infect machines.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</si>
  <si>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Guard\ASR\Rules:be9ba2d9-53ea-4cdc-84e5-9b1eeee46550</t>
    </r>
    <r>
      <rPr>
        <sz val="11"/>
        <color rgb="FF006096"/>
        <rFont val="Roboto Condensed"/>
      </rPr>
      <t xml:space="preserve">
</t>
    </r>
  </si>
  <si>
    <t>High-04.06</t>
  </si>
  <si>
    <r>
      <rPr>
        <sz val="11"/>
        <rFont val="Calibri"/>
      </rPr>
      <t xml:space="preserve">Ensure </t>
    </r>
    <r>
      <rPr>
        <sz val="11"/>
        <color rgb="FF000000"/>
        <rFont val="Calibri"/>
      </rPr>
      <t>'</t>
    </r>
    <r>
      <rPr>
        <b/>
        <sz val="11"/>
        <color rgb="FF000000"/>
        <rFont val="Calibri"/>
      </rPr>
      <t>ASR: Block executable files from running unless they meet a prevalence, age, or trusted list criterion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</si>
  <si>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01443614-cd74-433a-b99e-2ecdc07bfc25</t>
    </r>
    <r>
      <rPr>
        <sz val="11"/>
        <color rgb="FF000000"/>
        <rFont val="Calibri"/>
      </rPr>
      <t xml:space="preserve"> with a value of </t>
    </r>
    <r>
      <rPr>
        <b/>
        <sz val="11"/>
        <color rgb="FF000000"/>
        <rFont val="Calibri"/>
      </rPr>
      <t>1</t>
    </r>
    <r>
      <rPr>
        <sz val="11"/>
        <color rgb="FF000000"/>
        <rFont val="Calibri"/>
      </rPr>
      <t xml:space="preserve"> (Block):</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t>
    </r>
  </si>
  <si>
    <r>
      <rPr>
        <sz val="11"/>
        <color rgb="FF000000"/>
        <rFont val="Calibri"/>
      </rPr>
      <t>This rule blocks executable files, such as .exe, .dll, or .scr, from launching.</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01443614-cd74-433a-b99e-2ecdc07bfc25</t>
    </r>
    <r>
      <rPr>
        <sz val="11"/>
        <color rgb="FF000000"/>
        <rFont val="Calibri"/>
      </rPr>
      <t xml:space="preserve"> (Block executable files from running unless they meet a prevalence, age, or trusted list criterion)</t>
    </r>
    <r>
      <rPr>
        <sz val="11"/>
        <color rgb="FF000000"/>
        <rFont val="Calibri"/>
      </rPr>
      <t xml:space="preserve">
</t>
    </r>
    <r>
      <rPr>
        <sz val="11"/>
        <color rgb="FF000000"/>
        <rFont val="Calibri"/>
      </rPr>
      <t xml:space="preserve">The recommended state for this setting is: </t>
    </r>
    <r>
      <rPr>
        <b/>
        <sz val="11"/>
        <color rgb="FF000000"/>
        <rFont val="Calibri"/>
      </rPr>
      <t>01443614-cd74-433a-b99e-2ecdc07bfc25:2</t>
    </r>
    <r>
      <rPr>
        <sz val="11"/>
        <color rgb="FF000000"/>
        <rFont val="Calibri"/>
      </rPr>
      <t xml:space="preserve"> (Audit) or higher. Configuring this setting to </t>
    </r>
    <r>
      <rPr>
        <b/>
        <sz val="11"/>
        <color rgb="FF000000"/>
        <rFont val="Calibri"/>
      </rPr>
      <t>01443614-cd74-433a-b99e-2ecdc07bfc25:1</t>
    </r>
    <r>
      <rPr>
        <sz val="11"/>
        <color rgb="FF000000"/>
        <rFont val="Calibri"/>
      </rPr>
      <t xml:space="preserve"> (Block) also conforms to the benchmark.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r>
      <rPr>
        <sz val="11"/>
        <color rgb="FF000000"/>
        <rFont val="Calibri"/>
      </rPr>
      <t xml:space="preserve">
</t>
    </r>
    <r>
      <rPr>
        <b/>
        <sz val="11"/>
        <color rgb="FF000000"/>
        <rFont val="Calibri"/>
      </rPr>
      <t>Note #2:</t>
    </r>
    <r>
      <rPr>
        <sz val="11"/>
        <color rgb="FF000000"/>
        <rFont val="Calibri"/>
      </rPr>
      <t xml:space="preserve"> Cloud-delivered protection must be enabled to use this rule.</t>
    </r>
  </si>
  <si>
    <r>
      <rPr>
        <sz val="11"/>
        <color rgb="FF000000"/>
        <rFont val="Calibri"/>
      </rPr>
      <t>Attack surface reduction helps prevent actions and apps that are typically used by exploit-seeking malware to infect machines.</t>
    </r>
    <r>
      <rPr>
        <sz val="11"/>
        <color rgb="FF000000"/>
        <rFont val="Calibri"/>
      </rPr>
      <t xml:space="preserve">
</t>
    </r>
    <r>
      <rPr>
        <sz val="11"/>
        <color rgb="FF000000"/>
        <rFont val="Calibri"/>
      </rPr>
      <t>Launching untrusted or unknown executable files can be risky, as it might not be initially clear if the files are malicious.</t>
    </r>
    <r>
      <rPr>
        <sz val="11"/>
        <color rgb="FF000000"/>
        <rFont val="Calibri"/>
      </rPr>
      <t xml:space="preserve">
</t>
    </r>
    <r>
      <rPr>
        <sz val="11"/>
        <color rgb="FF000000"/>
        <rFont val="Calibri"/>
      </rPr>
      <t>Organizations may find implementing</t>
    </r>
    <r>
      <rPr>
        <sz val="11"/>
        <color rgb="FF000000"/>
        <rFont val="Calibri"/>
      </rPr>
      <t xml:space="preserve">
</t>
    </r>
    <r>
      <rPr>
        <sz val="11"/>
        <color rgb="FF000000"/>
        <rFont val="Calibri"/>
      </rPr>
      <t>Block</t>
    </r>
    <r>
      <rPr>
        <sz val="11"/>
        <color rgb="FF000000"/>
        <rFont val="Calibri"/>
      </rPr>
      <t xml:space="preserve">
</t>
    </r>
    <r>
      <rPr>
        <sz val="11"/>
        <color rgb="FF000000"/>
        <rFont val="Calibri"/>
      </rPr>
      <t>to be too strict, however in</t>
    </r>
    <r>
      <rPr>
        <sz val="11"/>
        <color rgb="FF000000"/>
        <rFont val="Calibri"/>
      </rPr>
      <t xml:space="preserve">
</t>
    </r>
    <r>
      <rPr>
        <sz val="11"/>
        <color rgb="FF000000"/>
        <rFont val="Calibri"/>
      </rPr>
      <t>Audit</t>
    </r>
    <r>
      <rPr>
        <sz val="11"/>
        <color rgb="FF000000"/>
        <rFont val="Calibri"/>
      </rPr>
      <t xml:space="preserve">
</t>
    </r>
    <r>
      <rPr>
        <sz val="11"/>
        <color rgb="FF000000"/>
        <rFont val="Calibri"/>
      </rPr>
      <t>mode there is still valuable information that can be logged for threat hunters to sift through and analyze.</t>
    </r>
  </si>
  <si>
    <r>
      <rPr>
        <sz val="11"/>
        <color rgb="FF000000"/>
        <rFont val="Calibri"/>
      </rPr>
      <t>When a rule is triggered, a notification will be displayed from the Action Center. To parse audit logs effectively an organization may need to implement a SIEM solution.</t>
    </r>
    <r>
      <rPr>
        <sz val="11"/>
        <color rgb="FF000000"/>
        <rFont val="Calibri"/>
      </rPr>
      <t xml:space="preserve">
</t>
    </r>
    <r>
      <rPr>
        <b/>
        <sz val="11"/>
        <color rgb="FF000000"/>
        <rFont val="Calibri"/>
      </rPr>
      <t>Warning:</t>
    </r>
    <r>
      <rPr>
        <sz val="11"/>
        <color rgb="FF000000"/>
        <rFont val="Calibri"/>
      </rPr>
      <t xml:space="preserve"> Prior to configuring this rule in </t>
    </r>
    <r>
      <rPr>
        <b/>
        <sz val="11"/>
        <color rgb="FF000000"/>
        <rFont val="Calibri"/>
      </rPr>
      <t>Block</t>
    </r>
    <r>
      <rPr>
        <sz val="11"/>
        <color rgb="FF000000"/>
        <rFont val="Calibri"/>
      </rPr>
      <t xml:space="preserve"> mode, it should be enabled in </t>
    </r>
    <r>
      <rPr>
        <b/>
        <sz val="11"/>
        <color rgb="FF000000"/>
        <rFont val="Calibri"/>
      </rPr>
      <t>Audit</t>
    </r>
    <r>
      <rPr>
        <sz val="11"/>
        <color rgb="FF000000"/>
        <rFont val="Calibri"/>
      </rPr>
      <t xml:space="preserve"> mode to verify that it does not introduce issues, especially for Microsoft Outlook. This rule </t>
    </r>
    <r>
      <rPr>
        <b/>
        <sz val="11"/>
        <color rgb="FF000000"/>
        <rFont val="Calibri"/>
      </rPr>
      <t>will</t>
    </r>
    <r>
      <rPr>
        <sz val="11"/>
        <color rgb="FF000000"/>
        <rFont val="Calibri"/>
      </rPr>
      <t xml:space="preserve"> block legitimate programs.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</si>
  <si>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Guard\ASR\Rules:01443614-cd74-433a-b99e-2ecdc07bfc25</t>
    </r>
    <r>
      <rPr>
        <sz val="11"/>
        <color rgb="FF006096"/>
        <rFont val="Roboto Condensed"/>
      </rPr>
      <t xml:space="preserve">
</t>
    </r>
  </si>
  <si>
    <t>High-04.07</t>
  </si>
  <si>
    <r>
      <rPr>
        <sz val="11"/>
        <rFont val="Calibri"/>
      </rPr>
      <t xml:space="preserve">Ensure </t>
    </r>
    <r>
      <rPr>
        <sz val="11"/>
        <color rgb="FF000000"/>
        <rFont val="Calibri"/>
      </rPr>
      <t>'</t>
    </r>
    <r>
      <rPr>
        <b/>
        <sz val="11"/>
        <color rgb="FF000000"/>
        <rFont val="Calibri"/>
      </rPr>
      <t>ASR: Block execution of potentially obfuscated scripts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</si>
  <si>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5beb7efe-fd9a-4556-801d-275e5ffc04cc</t>
    </r>
    <r>
      <rPr>
        <sz val="11"/>
        <color rgb="FF000000"/>
        <rFont val="Calibri"/>
      </rPr>
      <t xml:space="preserve"> with a value of </t>
    </r>
    <r>
      <rPr>
        <b/>
        <sz val="11"/>
        <color rgb="FF000000"/>
        <rFont val="Calibri"/>
      </rPr>
      <t>1</t>
    </r>
    <r>
      <rPr>
        <sz val="11"/>
        <color rgb="FF000000"/>
        <rFont val="Calibri"/>
      </rPr>
      <t xml:space="preserve"> (Block):</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t>
    </r>
  </si>
  <si>
    <r>
      <rPr>
        <sz val="11"/>
        <color rgb="FF000000"/>
        <rFont val="Calibri"/>
      </rPr>
      <t>This rule detects suspicious properties within an obfuscated script.</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5beb7efe-fd9a-4556-801d-275e5ffc04cc</t>
    </r>
    <r>
      <rPr>
        <sz val="11"/>
        <color rgb="FF000000"/>
        <rFont val="Calibri"/>
      </rPr>
      <t xml:space="preserve"> (Block execution of potentially obfuscated scripts)</t>
    </r>
    <r>
      <rPr>
        <sz val="11"/>
        <color rgb="FF000000"/>
        <rFont val="Calibri"/>
      </rPr>
      <t xml:space="preserve">
</t>
    </r>
    <r>
      <rPr>
        <sz val="11"/>
        <color rgb="FF000000"/>
        <rFont val="Calibri"/>
      </rPr>
      <t xml:space="preserve">The recommended state for this setting is: </t>
    </r>
    <r>
      <rPr>
        <b/>
        <sz val="11"/>
        <color rgb="FF000000"/>
        <rFont val="Calibri"/>
      </rPr>
      <t>5beb7efe-fd9a-4556-801d-275e5ffc04cc:2</t>
    </r>
    <r>
      <rPr>
        <sz val="11"/>
        <color rgb="FF000000"/>
        <rFont val="Calibri"/>
      </rPr>
      <t xml:space="preserve"> (Audit). Configuring this setting to </t>
    </r>
    <r>
      <rPr>
        <b/>
        <sz val="11"/>
        <color rgb="FF000000"/>
        <rFont val="Calibri"/>
      </rPr>
      <t>5beb7efe-fd9a-4556-801d-275e5ffc04cc:1</t>
    </r>
    <r>
      <rPr>
        <sz val="11"/>
        <color rgb="FF000000"/>
        <rFont val="Calibri"/>
      </rPr>
      <t xml:space="preserve"> (Block) also conforms to the benchmark.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</si>
  <si>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Attack surface reduction helps prevent actions and apps that are typically used by exploit-seeking malware to infect machines.</t>
    </r>
    <r>
      <rPr>
        <sz val="11"/>
        <color rgb="FF000000"/>
        <rFont val="Calibri"/>
      </rPr>
      <t xml:space="preserve">
</t>
    </r>
    <r>
      <rPr>
        <sz val="11"/>
        <color rgb="FF000000"/>
        <rFont val="Calibri"/>
      </rPr>
      <t>Script obfuscation is a common technique that both malware authors and legitimate applications use to hide intellectual property or decrease script loading times. Malware authors also use obfuscation to make malicious code harder to read, which hampers close scrutiny by humans and security software.</t>
    </r>
  </si>
  <si>
    <r>
      <rPr>
        <sz val="11"/>
        <color rgb="FF000000"/>
        <rFont val="Calibri"/>
      </rPr>
      <t>When a rule is triggered, a notification will be displayed from the Action Center.</t>
    </r>
    <r>
      <rPr>
        <sz val="11"/>
        <color rgb="FF000000"/>
        <rFont val="Calibri"/>
      </rPr>
      <t xml:space="preserve">
</t>
    </r>
    <r>
      <rPr>
        <b/>
        <sz val="11"/>
        <color rgb="FF000000"/>
        <rFont val="Calibri"/>
      </rPr>
      <t>Note:</t>
    </r>
    <r>
      <rPr>
        <sz val="11"/>
        <color rgb="FF000000"/>
        <rFont val="Calibri"/>
      </rPr>
      <t xml:space="preserve"> Cloud-delivered protection must be enabled to use this rule.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</si>
  <si>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Guard\ASR\Rules:5beb7efe-fd9a-4556-801d-275e5ffc04cc</t>
    </r>
    <r>
      <rPr>
        <sz val="11"/>
        <color rgb="FF006096"/>
        <rFont val="Roboto Condensed"/>
      </rPr>
      <t xml:space="preserve">
</t>
    </r>
  </si>
  <si>
    <t>High-04.08</t>
  </si>
  <si>
    <r>
      <rPr>
        <sz val="11"/>
        <rFont val="Calibri"/>
      </rPr>
      <t xml:space="preserve">Ensure </t>
    </r>
    <r>
      <rPr>
        <sz val="11"/>
        <color rgb="FF000000"/>
        <rFont val="Calibri"/>
      </rPr>
      <t>'</t>
    </r>
    <r>
      <rPr>
        <b/>
        <sz val="11"/>
        <color rgb="FF000000"/>
        <rFont val="Calibri"/>
      </rPr>
      <t>ASR: Block JavaScript or VBScript from launching downloaded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</si>
  <si>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d3e037e1-3eb8-44c8-a917-57927947596d</t>
    </r>
    <r>
      <rPr>
        <sz val="11"/>
        <color rgb="FF000000"/>
        <rFont val="Calibri"/>
      </rPr>
      <t xml:space="preserve"> with a value of </t>
    </r>
    <r>
      <rPr>
        <b/>
        <sz val="11"/>
        <color rgb="FF000000"/>
        <rFont val="Calibri"/>
      </rPr>
      <t>1</t>
    </r>
    <r>
      <rPr>
        <sz val="11"/>
        <color rgb="FF000000"/>
        <rFont val="Calibri"/>
      </rPr>
      <t xml:space="preserve"> (Block):</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t>
    </r>
  </si>
  <si>
    <r>
      <rPr>
        <sz val="11"/>
        <color rgb="FF000000"/>
        <rFont val="Calibri"/>
      </rPr>
      <t>This rule prevents scripts from launching potentially malicious downloaded content.</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d3e037e1-3eb8-44c8-a917-57927947596d</t>
    </r>
    <r>
      <rPr>
        <sz val="11"/>
        <color rgb="FF000000"/>
        <rFont val="Calibri"/>
      </rPr>
      <t xml:space="preserve"> (Block JavaScript or VBScript from launching downloaded executable content)</t>
    </r>
    <r>
      <rPr>
        <sz val="11"/>
        <color rgb="FF000000"/>
        <rFont val="Calibri"/>
      </rPr>
      <t xml:space="preserve">
</t>
    </r>
    <r>
      <rPr>
        <sz val="11"/>
        <color rgb="FF000000"/>
        <rFont val="Calibri"/>
      </rPr>
      <t xml:space="preserve">The recommended state for this setting is: </t>
    </r>
    <r>
      <rPr>
        <b/>
        <sz val="11"/>
        <color rgb="FF000000"/>
        <rFont val="Calibri"/>
      </rPr>
      <t>d3e037e1-3eb8-44c8-a917-57927947596d:1</t>
    </r>
    <r>
      <rPr>
        <sz val="11"/>
        <color rgb="FF000000"/>
        <rFont val="Calibri"/>
      </rPr>
      <t xml:space="preserve"> (Block).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</si>
  <si>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Attack surface reduction helps prevent actions and apps that are typically used by exploit-seeking malware to infect machines.</t>
    </r>
    <r>
      <rPr>
        <sz val="11"/>
        <color rgb="FF000000"/>
        <rFont val="Calibri"/>
      </rPr>
      <t xml:space="preserve">
</t>
    </r>
    <r>
      <rPr>
        <sz val="11"/>
        <color rgb="FF000000"/>
        <rFont val="Calibri"/>
      </rPr>
      <t>Malware written in JavaScript or VBScript often acts as a downloader to fetch and launch other malware from the Internet. Although not common, line-of-business applications sometimes use scripts to download and launch installers.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</si>
  <si>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Guard\ASR\Rules:d3e037e1-3eb8-44c8-a917-57927947596d</t>
    </r>
    <r>
      <rPr>
        <sz val="11"/>
        <color rgb="FF006096"/>
        <rFont val="Roboto Condensed"/>
      </rPr>
      <t xml:space="preserve">
</t>
    </r>
  </si>
  <si>
    <t>High-04.09</t>
  </si>
  <si>
    <r>
      <rPr>
        <sz val="11"/>
        <rFont val="Calibri"/>
      </rPr>
      <t xml:space="preserve">Ensure </t>
    </r>
    <r>
      <rPr>
        <sz val="11"/>
        <color rgb="FF000000"/>
        <rFont val="Calibri"/>
      </rPr>
      <t>'</t>
    </r>
    <r>
      <rPr>
        <b/>
        <sz val="11"/>
        <color rgb="FF000000"/>
        <rFont val="Calibri"/>
      </rPr>
      <t>ASR: Block Office applications from creating executable content</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</si>
  <si>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3b576869-a4ec-4529-8536-b80a7769e899</t>
    </r>
    <r>
      <rPr>
        <sz val="11"/>
        <color rgb="FF000000"/>
        <rFont val="Calibri"/>
      </rPr>
      <t xml:space="preserve"> with a value of </t>
    </r>
    <r>
      <rPr>
        <b/>
        <sz val="11"/>
        <color rgb="FF000000"/>
        <rFont val="Calibri"/>
      </rPr>
      <t>1</t>
    </r>
    <r>
      <rPr>
        <sz val="11"/>
        <color rgb="FF000000"/>
        <rFont val="Calibri"/>
      </rPr>
      <t xml:space="preserve"> (Block):</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t>
    </r>
  </si>
  <si>
    <r>
      <rPr>
        <sz val="11"/>
        <color rgb="FF000000"/>
        <rFont val="Calibri"/>
      </rPr>
      <t>This rule prevents Office apps, including Word, Excel, and PowerPoint, from being used as a vector to persist malicious code on disk.</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3b576869-a4ec-4529-8536-b80a7769e899</t>
    </r>
    <r>
      <rPr>
        <sz val="11"/>
        <color rgb="FF000000"/>
        <rFont val="Calibri"/>
      </rPr>
      <t xml:space="preserve"> (Block Office applications from creating executable content)</t>
    </r>
    <r>
      <rPr>
        <sz val="11"/>
        <color rgb="FF000000"/>
        <rFont val="Calibri"/>
      </rPr>
      <t xml:space="preserve">
</t>
    </r>
    <r>
      <rPr>
        <sz val="11"/>
        <color rgb="FF000000"/>
        <rFont val="Calibri"/>
      </rPr>
      <t xml:space="preserve">The recommended state for this setting is: </t>
    </r>
    <r>
      <rPr>
        <b/>
        <sz val="11"/>
        <color rgb="FF000000"/>
        <rFont val="Calibri"/>
      </rPr>
      <t>3b576869-a4ec-4529-8536-b80a7769e899:1</t>
    </r>
    <r>
      <rPr>
        <sz val="11"/>
        <color rgb="FF000000"/>
        <rFont val="Calibri"/>
      </rPr>
      <t xml:space="preserve"> (Block).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</si>
  <si>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Attack surface reduction helps prevent actions and apps that are typically used by exploit-seeking malware to infect machines.</t>
    </r>
    <r>
      <rPr>
        <sz val="11"/>
        <color rgb="FF000000"/>
        <rFont val="Calibri"/>
      </rPr>
      <t xml:space="preserve">
</t>
    </r>
    <r>
      <rPr>
        <sz val="11"/>
        <color rgb="FF000000"/>
        <rFont val="Calibri"/>
      </rPr>
      <t>Malware that abuses Office as a vector might attempt to save malicious components to disk that would survive a computer reboot and persist on the system. This rule defends against this persistence technique by blocking access (open/execute) to the code written to disk. This rule also blocks execution of untrusted files that might have been saved by Office macros that are allowed to run in Office files.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</si>
  <si>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Guard\ASR\Rules:3b576869-a4ec-4529-8536-b80a7769e899</t>
    </r>
    <r>
      <rPr>
        <sz val="11"/>
        <color rgb="FF006096"/>
        <rFont val="Roboto Condensed"/>
      </rPr>
      <t xml:space="preserve">
</t>
    </r>
  </si>
  <si>
    <t>High-04.10</t>
  </si>
  <si>
    <r>
      <rPr>
        <sz val="11"/>
        <rFont val="Calibri"/>
      </rPr>
      <t xml:space="preserve">Ensure </t>
    </r>
    <r>
      <rPr>
        <sz val="11"/>
        <color rgb="FF000000"/>
        <rFont val="Calibri"/>
      </rPr>
      <t>'</t>
    </r>
    <r>
      <rPr>
        <b/>
        <sz val="11"/>
        <color rgb="FF000000"/>
        <rFont val="Calibri"/>
      </rPr>
      <t>ASR: Block Office applications from injecting code into other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</si>
  <si>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75668c1f-73b5-4cf0-bb93-3ecf5cb7cc84</t>
    </r>
    <r>
      <rPr>
        <sz val="11"/>
        <color rgb="FF000000"/>
        <rFont val="Calibri"/>
      </rPr>
      <t xml:space="preserve"> with a value of </t>
    </r>
    <r>
      <rPr>
        <b/>
        <sz val="11"/>
        <color rgb="FF000000"/>
        <rFont val="Calibri"/>
      </rPr>
      <t>1</t>
    </r>
    <r>
      <rPr>
        <sz val="11"/>
        <color rgb="FF000000"/>
        <rFont val="Calibri"/>
      </rPr>
      <t xml:space="preserve"> (Block):</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t>
    </r>
  </si>
  <si>
    <r>
      <rPr>
        <sz val="11"/>
        <color rgb="FF000000"/>
        <rFont val="Calibri"/>
      </rPr>
      <t>This rule blocks Office apps from injecting code into other processes. Office apps included in this setting are Word, Excel, PowerPoint, and OneNote.</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75668c1f-73b5-4cf0-bb93-3ecf5cb7cc84</t>
    </r>
    <r>
      <rPr>
        <sz val="11"/>
        <color rgb="FF000000"/>
        <rFont val="Calibri"/>
      </rPr>
      <t xml:space="preserve"> (Block Office applications from injecting code into other processes)</t>
    </r>
    <r>
      <rPr>
        <sz val="11"/>
        <color rgb="FF000000"/>
        <rFont val="Calibri"/>
      </rPr>
      <t xml:space="preserve">
</t>
    </r>
    <r>
      <rPr>
        <sz val="11"/>
        <color rgb="FF000000"/>
        <rFont val="Calibri"/>
      </rPr>
      <t xml:space="preserve">The recommended state for this setting is: </t>
    </r>
    <r>
      <rPr>
        <b/>
        <sz val="11"/>
        <color rgb="FF000000"/>
        <rFont val="Calibri"/>
      </rPr>
      <t>75668c1f-73b5-4cf0-bb93-3ecf5cb7cc84:1</t>
    </r>
    <r>
      <rPr>
        <sz val="11"/>
        <color rgb="FF000000"/>
        <rFont val="Calibri"/>
      </rPr>
      <t xml:space="preserve"> (Block).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</si>
  <si>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Attack surface reduction helps prevent actions and apps that are typically used by exploit-seeking malware to infect machines.</t>
    </r>
    <r>
      <rPr>
        <sz val="11"/>
        <color rgb="FF000000"/>
        <rFont val="Calibri"/>
      </rPr>
      <t xml:space="preserve">
</t>
    </r>
    <r>
      <rPr>
        <sz val="11"/>
        <color rgb="FF000000"/>
        <rFont val="Calibri"/>
      </rPr>
      <t>Attackers might attempt to use Office apps to migrate malicious code into other processes through code injection, so the code can masquerade as a clean process. There are no known legitimate business purposes for using code injection.</t>
    </r>
  </si>
  <si>
    <r>
      <rPr>
        <sz val="11"/>
        <color rgb="FF000000"/>
        <rFont val="Calibri"/>
      </rPr>
      <t>When a rule is triggered, a notification will be displayed from the Action Center.</t>
    </r>
    <r>
      <rPr>
        <sz val="11"/>
        <color rgb="FF000000"/>
        <rFont val="Calibri"/>
      </rPr>
      <t xml:space="preserve">
</t>
    </r>
    <r>
      <rPr>
        <b/>
        <sz val="11"/>
        <color rgb="FF000000"/>
        <rFont val="Calibri"/>
      </rPr>
      <t>Note:</t>
    </r>
    <r>
      <rPr>
        <sz val="11"/>
        <color rgb="FF000000"/>
        <rFont val="Calibri"/>
      </rPr>
      <t xml:space="preserve"> While Microsoft states that "there are no known legitimate business purposes for using code injection", this ASR will trigger on legitimate processes, so it is recommended to start in </t>
    </r>
    <r>
      <rPr>
        <b/>
        <sz val="11"/>
        <color rgb="FF000000"/>
        <rFont val="Calibri"/>
      </rPr>
      <t>Audit</t>
    </r>
    <r>
      <rPr>
        <sz val="11"/>
        <color rgb="FF000000"/>
        <rFont val="Calibri"/>
      </rPr>
      <t xml:space="preserve"> mode before creating a list of exceptions and moving finally to </t>
    </r>
    <r>
      <rPr>
        <b/>
        <sz val="11"/>
        <color rgb="FF000000"/>
        <rFont val="Calibri"/>
      </rPr>
      <t>Block</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</si>
  <si>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Guard\ASR\Rules:75668c1f-73b5-4cf0-bb93-3ecf5cb7cc84</t>
    </r>
    <r>
      <rPr>
        <sz val="11"/>
        <color rgb="FF006096"/>
        <rFont val="Roboto Condensed"/>
      </rPr>
      <t xml:space="preserve">
</t>
    </r>
  </si>
  <si>
    <t>High-04.11</t>
  </si>
  <si>
    <r>
      <rPr>
        <sz val="11"/>
        <rFont val="Calibri"/>
      </rPr>
      <t xml:space="preserve">Ensure </t>
    </r>
    <r>
      <rPr>
        <sz val="11"/>
        <color rgb="FF000000"/>
        <rFont val="Calibri"/>
      </rPr>
      <t>'</t>
    </r>
    <r>
      <rPr>
        <b/>
        <sz val="11"/>
        <color rgb="FF000000"/>
        <rFont val="Calibri"/>
      </rPr>
      <t>ASR: Block Office communication application from creating child processes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</si>
  <si>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26190899-1602-49e8-8b27-eb1d0a1ce869</t>
    </r>
    <r>
      <rPr>
        <sz val="11"/>
        <color rgb="FF000000"/>
        <rFont val="Calibri"/>
      </rPr>
      <t xml:space="preserve"> with a value of </t>
    </r>
    <r>
      <rPr>
        <b/>
        <sz val="11"/>
        <color rgb="FF000000"/>
        <rFont val="Calibri"/>
      </rPr>
      <t>1</t>
    </r>
    <r>
      <rPr>
        <sz val="11"/>
        <color rgb="FF000000"/>
        <rFont val="Calibri"/>
      </rPr>
      <t xml:space="preserve"> (Block):</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t>
    </r>
  </si>
  <si>
    <r>
      <rPr>
        <sz val="11"/>
        <color rgb="FF000000"/>
        <rFont val="Calibri"/>
      </rPr>
      <t>This rule prevents Outlook from creating child processes, while still allowing legitimate Outlook functions.</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26190899-1602-49e8-8b27-eb1d0a1ce869</t>
    </r>
    <r>
      <rPr>
        <sz val="11"/>
        <color rgb="FF000000"/>
        <rFont val="Calibri"/>
      </rPr>
      <t xml:space="preserve"> (Block Office communication application from creating child processes)</t>
    </r>
    <r>
      <rPr>
        <sz val="11"/>
        <color rgb="FF000000"/>
        <rFont val="Calibri"/>
      </rPr>
      <t xml:space="preserve">
</t>
    </r>
    <r>
      <rPr>
        <sz val="11"/>
        <color rgb="FF000000"/>
        <rFont val="Calibri"/>
      </rPr>
      <t xml:space="preserve">The recommended state for this setting is: </t>
    </r>
    <r>
      <rPr>
        <b/>
        <sz val="11"/>
        <color rgb="FF000000"/>
        <rFont val="Calibri"/>
      </rPr>
      <t>26190899-1602-49e8-8b27-eb1d0a1ce869:2</t>
    </r>
    <r>
      <rPr>
        <sz val="11"/>
        <color rgb="FF000000"/>
        <rFont val="Calibri"/>
      </rPr>
      <t xml:space="preserve"> (Audit). Configuring this setting to </t>
    </r>
    <r>
      <rPr>
        <b/>
        <sz val="11"/>
        <color rgb="FF000000"/>
        <rFont val="Calibri"/>
      </rPr>
      <t>26190899-1602-49e8-8b27-eb1d0a1ce869:1</t>
    </r>
    <r>
      <rPr>
        <sz val="11"/>
        <color rgb="FF000000"/>
        <rFont val="Calibri"/>
      </rPr>
      <t xml:space="preserve"> (Block) also conforms to the benchmark.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</si>
  <si>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This ASR rule protects against social engineering attacks and prevents exploiting code from abusing vulnerabilities in Outlook. It also protects against Outlook rules and forms exploits that attackers can use when a user's credentials are compromised.</t>
    </r>
  </si>
  <si>
    <r>
      <rPr>
        <sz val="11"/>
        <color rgb="FF000000"/>
        <rFont val="Calibri"/>
      </rPr>
      <t>This rule will block DLP policy tips and ToolTips in Outlook and applies to Outlook and Outlook.com only.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</si>
  <si>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Guard\ASR\Rules:26190899-1602-49e8-8b27-eb1d0a1ce869</t>
    </r>
    <r>
      <rPr>
        <sz val="11"/>
        <color rgb="FF006096"/>
        <rFont val="Roboto Condensed"/>
      </rPr>
      <t xml:space="preserve">
</t>
    </r>
  </si>
  <si>
    <t>High-04.12</t>
  </si>
  <si>
    <r>
      <rPr>
        <sz val="11"/>
        <rFont val="Calibri"/>
      </rPr>
      <t xml:space="preserve">Ensure </t>
    </r>
    <r>
      <rPr>
        <sz val="11"/>
        <color rgb="FF000000"/>
        <rFont val="Calibri"/>
      </rPr>
      <t>'</t>
    </r>
    <r>
      <rPr>
        <b/>
        <sz val="11"/>
        <color rgb="FF000000"/>
        <rFont val="Calibri"/>
      </rPr>
      <t>ASR: Block persistence through WMI event subscription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</si>
  <si>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e6db77e5-3df2-4cf1-b95a-636979351e5b</t>
    </r>
    <r>
      <rPr>
        <sz val="11"/>
        <color rgb="FF000000"/>
        <rFont val="Calibri"/>
      </rPr>
      <t xml:space="preserve"> with a value of </t>
    </r>
    <r>
      <rPr>
        <b/>
        <sz val="11"/>
        <color rgb="FF000000"/>
        <rFont val="Calibri"/>
      </rPr>
      <t>1</t>
    </r>
    <r>
      <rPr>
        <sz val="11"/>
        <color rgb="FF000000"/>
        <rFont val="Calibri"/>
      </rPr>
      <t xml:space="preserve"> (Block):</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t>
    </r>
  </si>
  <si>
    <r>
      <rPr>
        <sz val="11"/>
        <color rgb="FF000000"/>
        <rFont val="Calibri"/>
      </rPr>
      <t>This rule prevents malware from abusing WMI to attain persistence on a device.</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e6db77e5-3df2-4cf1-b95a-636979351e5b</t>
    </r>
    <r>
      <rPr>
        <sz val="11"/>
        <color rgb="FF000000"/>
        <rFont val="Calibri"/>
      </rPr>
      <t xml:space="preserve"> (Block persistence through WMI event subscription)</t>
    </r>
    <r>
      <rPr>
        <sz val="11"/>
        <color rgb="FF000000"/>
        <rFont val="Calibri"/>
      </rPr>
      <t xml:space="preserve">
</t>
    </r>
    <r>
      <rPr>
        <sz val="11"/>
        <color rgb="FF000000"/>
        <rFont val="Calibri"/>
      </rPr>
      <t xml:space="preserve">The recommended state for this setting is: </t>
    </r>
    <r>
      <rPr>
        <b/>
        <sz val="11"/>
        <color rgb="FF000000"/>
        <rFont val="Calibri"/>
      </rPr>
      <t>e6db77e5-3df2-4cf1-b95a-636979351e5b:1</t>
    </r>
    <r>
      <rPr>
        <sz val="11"/>
        <color rgb="FF000000"/>
        <rFont val="Calibri"/>
      </rPr>
      <t xml:space="preserve"> (Block).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r>
      <rPr>
        <sz val="11"/>
        <color rgb="FF000000"/>
        <rFont val="Calibri"/>
      </rPr>
      <t xml:space="preserve">
</t>
    </r>
    <r>
      <rPr>
        <sz val="11"/>
        <color rgb="FF000000"/>
        <rFont val="Calibri"/>
      </rPr>
      <t>Note #2: If CcmExec.exe (SCCM Agent) is detected on the device, the ASR rule is classified as "not applicable" in Defender for Endpoint settings in the Microsoft Defender portal.</t>
    </r>
  </si>
  <si>
    <r>
      <rPr>
        <sz val="11"/>
        <color rgb="FF000000"/>
        <rFont val="Calibri"/>
      </rPr>
      <t>Attack surface reduction helps prevent actions and apps that are typically used by exploit-seeking malware to infect machines.</t>
    </r>
    <r>
      <rPr>
        <sz val="11"/>
        <color rgb="FF000000"/>
        <rFont val="Calibri"/>
      </rPr>
      <t xml:space="preserve">
</t>
    </r>
    <r>
      <rPr>
        <sz val="11"/>
        <color rgb="FF000000"/>
        <rFont val="Calibri"/>
      </rPr>
      <t>Fileless threats employ various tactics to stay hidden, to avoid being seen in the file system, and to gain periodic execution control. Some threats can abuse the WMI repository and event model to stay hidden.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</si>
  <si>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Guard\ASR\Rules:e6db77e5-3df2-4cf1-b95a-636979351e5b</t>
    </r>
    <r>
      <rPr>
        <sz val="11"/>
        <color rgb="FF006096"/>
        <rFont val="Roboto Condensed"/>
      </rPr>
      <t xml:space="preserve">
</t>
    </r>
  </si>
  <si>
    <t>High-04.13</t>
  </si>
  <si>
    <r>
      <rPr>
        <sz val="11"/>
        <rFont val="Calibri"/>
      </rPr>
      <t xml:space="preserve">Ensure </t>
    </r>
    <r>
      <rPr>
        <sz val="11"/>
        <color rgb="FF000000"/>
        <rFont val="Calibri"/>
      </rPr>
      <t>'</t>
    </r>
    <r>
      <rPr>
        <b/>
        <sz val="11"/>
        <color rgb="FF000000"/>
        <rFont val="Calibri"/>
      </rPr>
      <t>ASR: Block process creations originating from PSExec and WMI commands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</si>
  <si>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d1e49aac-8f56-4280-b9ba-993a6d77406c</t>
    </r>
    <r>
      <rPr>
        <sz val="11"/>
        <color rgb="FF000000"/>
        <rFont val="Calibri"/>
      </rPr>
      <t xml:space="preserve"> with a value of </t>
    </r>
    <r>
      <rPr>
        <b/>
        <sz val="11"/>
        <color rgb="FF000000"/>
        <rFont val="Calibri"/>
      </rPr>
      <t>1</t>
    </r>
    <r>
      <rPr>
        <sz val="11"/>
        <color rgb="FF000000"/>
        <rFont val="Calibri"/>
      </rPr>
      <t xml:space="preserve"> (Block):</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t>
    </r>
  </si>
  <si>
    <r>
      <rPr>
        <sz val="11"/>
        <color rgb="FF000000"/>
        <rFont val="Calibri"/>
      </rPr>
      <t>This rule blocks processes created through PsExec and WMI from running. Both PsExec and WMI can remotely execute code.</t>
    </r>
    <r>
      <rPr>
        <sz val="11"/>
        <color rgb="FF000000"/>
        <rFont val="Calibri"/>
      </rPr>
      <t xml:space="preserve">
</t>
    </r>
    <r>
      <rPr>
        <sz val="11"/>
        <color rgb="FF000000"/>
        <rFont val="Calibri"/>
      </rPr>
      <t xml:space="preserve">The recommended state for this setting is: </t>
    </r>
    <r>
      <rPr>
        <b/>
        <sz val="11"/>
        <color rgb="FF000000"/>
        <rFont val="Calibri"/>
      </rPr>
      <t>Audit</t>
    </r>
    <r>
      <rPr>
        <sz val="11"/>
        <color rgb="FF000000"/>
        <rFont val="Calibri"/>
      </rPr>
      <t xml:space="preserve">. Configuring this setting to </t>
    </r>
    <r>
      <rPr>
        <b/>
        <sz val="11"/>
        <color rgb="FF000000"/>
        <rFont val="Calibri"/>
      </rPr>
      <t>Block</t>
    </r>
    <r>
      <rPr>
        <sz val="11"/>
        <color rgb="FF000000"/>
        <rFont val="Calibri"/>
      </rPr>
      <t xml:space="preserve"> also conforms to the benchmark.</t>
    </r>
  </si>
  <si>
    <r>
      <rPr>
        <sz val="11"/>
        <color rgb="FF000000"/>
        <rFont val="Calibri"/>
      </rPr>
      <t>There's a risk of malware abusing functionality of PsExec and WMI for command and control purposes, or to spread an infection throughout an organization's network.</t>
    </r>
  </si>
  <si>
    <r>
      <rPr>
        <b/>
        <sz val="11"/>
        <color rgb="FF000000"/>
        <rFont val="Calibri"/>
      </rPr>
      <t>Warning:</t>
    </r>
    <r>
      <rPr>
        <sz val="11"/>
        <color rgb="FF000000"/>
        <rFont val="Calibri"/>
      </rPr>
      <t xml:space="preserve"> Only use this rule if you're managing your devices with Intune or another MDM solution. This rule is incompatible with management through Microsoft Endpoint Configuration Manager because this rule blocks WMI commands the Configuration Manager client uses to function correctly.</t>
    </r>
    <r>
      <rPr>
        <sz val="11"/>
        <color rgb="FF000000"/>
        <rFont val="Calibri"/>
      </rPr>
      <t xml:space="preserve">
</t>
    </r>
    <r>
      <rPr>
        <sz val="11"/>
        <color rgb="FF000000"/>
        <rFont val="Calibri"/>
      </rPr>
      <t>It is recommended to start with Audit mode and move to Block.</t>
    </r>
  </si>
  <si>
    <r>
      <rPr>
        <sz val="11"/>
        <color rgb="FF000000"/>
        <rFont val="Calibri"/>
      </rPr>
      <t xml:space="preserve">- Navigate to the following registry location and note the </t>
    </r>
    <r>
      <rPr>
        <i/>
        <sz val="11"/>
        <color rgb="FF000000"/>
        <rFont val="Calibri"/>
      </rPr>
      <t>WinningProvider</t>
    </r>
    <r>
      <rPr>
        <sz val="11"/>
        <color rgb="FF000000"/>
        <rFont val="Calibri"/>
      </rPr>
      <t xml:space="preserve"> </t>
    </r>
    <r>
      <rPr>
        <b/>
        <sz val="11"/>
        <color rgb="FF000000"/>
        <rFont val="Calibri"/>
      </rPr>
      <t>GUID</t>
    </r>
    <r>
      <rPr>
        <sz val="11"/>
        <color rgb="FF000000"/>
        <rFont val="Calibri"/>
      </rPr>
      <t>. This value confirms under which User GUID the policy is set.</t>
    </r>
    <r>
      <rPr>
        <sz val="11"/>
        <color rgb="FF000000"/>
        <rFont val="Calibri"/>
      </rPr>
      <t xml:space="preserve">
</t>
    </r>
    <r>
      <rPr>
        <sz val="11"/>
        <color rgb="FF006096"/>
        <rFont val="Roboto Condensed"/>
      </rPr>
      <t>HKLM\SOFTWARE\Microsoft\PolicyManager\current\device\Defender:AttackSurfaceReductionRules_WinningProvider</t>
    </r>
    <r>
      <rPr>
        <sz val="11"/>
        <color rgb="FF006096"/>
        <rFont val="Roboto Condensed"/>
      </rPr>
      <t xml:space="preserve">
</t>
    </r>
    <r>
      <rPr>
        <sz val="11"/>
        <color rgb="FF000000"/>
        <rFont val="Calibri"/>
      </rPr>
      <t xml:space="preserve">
</t>
    </r>
    <r>
      <rPr>
        <sz val="11"/>
        <color rgb="FF000000"/>
        <rFont val="Calibri"/>
      </rPr>
      <t xml:space="preserve">- Navigate to the following registry location and confirm the value contains </t>
    </r>
    <r>
      <rPr>
        <b/>
        <sz val="11"/>
        <color rgb="FF000000"/>
        <rFont val="Calibri"/>
      </rPr>
      <t>d1e49aac-8f56-4280-b9ba-993a6d77406c=1</t>
    </r>
    <r>
      <rPr>
        <sz val="11"/>
        <color rgb="FF000000"/>
        <rFont val="Calibri"/>
      </rPr>
      <t xml:space="preserve"> (Block) or </t>
    </r>
    <r>
      <rPr>
        <b/>
        <sz val="11"/>
        <color rgb="FF000000"/>
        <rFont val="Calibri"/>
      </rPr>
      <t>d1e49aac-8f56-4280-b9ba-993a6d77406c=2</t>
    </r>
    <r>
      <rPr>
        <sz val="11"/>
        <color rgb="FF000000"/>
        <rFont val="Calibri"/>
      </rPr>
      <t xml:space="preserve"> (Audit).</t>
    </r>
    <r>
      <rPr>
        <sz val="11"/>
        <color rgb="FF000000"/>
        <rFont val="Calibri"/>
      </rPr>
      <t xml:space="preserve">
</t>
    </r>
    <r>
      <rPr>
        <sz val="11"/>
        <color rgb="FF006096"/>
        <rFont val="Roboto Condensed"/>
      </rPr>
      <t>HKLM\SOFTWARE\Microsoft\PolicyManager\Providers\{GUID}\default\Device\Defender:AttackSurfaceReductionRules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following key can also be queried for the requisite value, however if </t>
    </r>
    <r>
      <rPr>
        <b/>
        <sz val="11"/>
        <color rgb="FF000000"/>
        <rFont val="Calibri"/>
      </rPr>
      <t>Tamper Protection</t>
    </r>
    <r>
      <rPr>
        <sz val="11"/>
        <color rgb="FF000000"/>
        <rFont val="Calibri"/>
      </rPr>
      <t xml:space="preserve"> is enabled it will only be readable by SYSTEM </t>
    </r>
    <r>
      <rPr>
        <b/>
        <sz val="11"/>
        <color rgb="FF000000"/>
        <rFont val="Calibri"/>
      </rPr>
      <t>HKLM\SOFTWARE\Policies\Microsoft\Windows Defender\Policy Manager:ASRRules</t>
    </r>
    <r>
      <rPr>
        <sz val="11"/>
        <color rgb="FF000000"/>
        <rFont val="Calibri"/>
      </rPr>
      <t xml:space="preserve">
</t>
    </r>
    <r>
      <rPr>
        <b/>
        <sz val="11"/>
        <color rgb="FF000000"/>
        <rFont val="Calibri"/>
      </rPr>
      <t>Note #2:</t>
    </r>
    <r>
      <rPr>
        <sz val="11"/>
        <color rgb="FF000000"/>
        <rFont val="Calibri"/>
      </rPr>
      <t xml:space="preserve"> The contents of </t>
    </r>
    <r>
      <rPr>
        <b/>
        <sz val="11"/>
        <color rgb="FF000000"/>
        <rFont val="Calibri"/>
      </rPr>
      <t>ASRRules</t>
    </r>
    <r>
      <rPr>
        <sz val="11"/>
        <color rgb="FF000000"/>
        <rFont val="Calibri"/>
      </rPr>
      <t xml:space="preserve"> is a single large string containing the GUID of each ASR rule separated with a pipe delimiter. Below is an example of what the Registry would display if all recommendations that allow </t>
    </r>
    <r>
      <rPr>
        <b/>
        <sz val="11"/>
        <color rgb="FF000000"/>
        <rFont val="Calibri"/>
      </rPr>
      <t>Audit</t>
    </r>
    <r>
      <rPr>
        <sz val="11"/>
        <color rgb="FF000000"/>
        <rFont val="Calibri"/>
      </rPr>
      <t xml:space="preserve"> or </t>
    </r>
    <r>
      <rPr>
        <b/>
        <sz val="11"/>
        <color rgb="FF000000"/>
        <rFont val="Calibri"/>
      </rPr>
      <t>Block</t>
    </r>
    <r>
      <rPr>
        <sz val="11"/>
        <color rgb="FF000000"/>
        <rFont val="Calibri"/>
      </rPr>
      <t xml:space="preserve"> are set to </t>
    </r>
    <r>
      <rPr>
        <b/>
        <sz val="11"/>
        <color rgb="FF000000"/>
        <rFont val="Calibri"/>
      </rPr>
      <t>Block</t>
    </r>
    <r>
      <rPr>
        <sz val="11"/>
        <color rgb="FF000000"/>
        <rFont val="Calibri"/>
      </rPr>
      <t>.</t>
    </r>
    <r>
      <rPr>
        <sz val="11"/>
        <color rgb="FF000000"/>
        <rFont val="Calibri"/>
      </rPr>
      <t xml:space="preserve">
</t>
    </r>
    <r>
      <rPr>
        <sz val="11"/>
        <color rgb="FF006096"/>
        <rFont val="Roboto Condensed"/>
      </rPr>
      <t>56a863a9-875e-4185-98a7-b882c64b5ce5=1|7674ba52-37eb-4a4f-a9a1-f0f9a1619a2c=1|D4F940AB-401B-4EFC-AADC-AD5F3C50688A=1|9e6c4e1f-7d60-472f-ba1a-a39ef669e4b2=1|BE9BA2D9-53EA-4CDC-84E5-9B1EEEE46550=1|5BEB7EFE-FD9A-4556-801D-275E5FFC04CC=1|D3E037E1-3EB8-44C8-A917-57927947596D=1|3B576869-A4EC-4529-8536-B80A7769E899=1|75668C1F-73B5-4CF0-BB93-3ECF5CB7CC84=1|26190899-1602-49e8-8b27-eb1d0a1ce869=1|e6db77e5-3df2-4cf1-b95a-636979351e5b=1|b2b3f03d-6a65-4f7b-a9c7-1c7ef74a9ba4=1|92E97FA1-2EDF-4476-BDD6-9DD0B4DDDC7B=1</t>
    </r>
    <r>
      <rPr>
        <sz val="11"/>
        <color rgb="FF006096"/>
        <rFont val="Roboto Condensed"/>
      </rPr>
      <t xml:space="preserve">
</t>
    </r>
  </si>
  <si>
    <t>High-04.14</t>
  </si>
  <si>
    <r>
      <rPr>
        <sz val="11"/>
        <rFont val="Calibri"/>
      </rPr>
      <t xml:space="preserve">Ensure </t>
    </r>
    <r>
      <rPr>
        <sz val="11"/>
        <color rgb="FF000000"/>
        <rFont val="Calibri"/>
      </rPr>
      <t>'</t>
    </r>
    <r>
      <rPr>
        <b/>
        <sz val="11"/>
        <color rgb="FF000000"/>
        <rFont val="Calibri"/>
      </rPr>
      <t>ASR: Block untrusted and unsigned processes that run from USB</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</si>
  <si>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b2b3f03d-6a65-4f7b-a9c7-1c7ef74a9ba4</t>
    </r>
    <r>
      <rPr>
        <sz val="11"/>
        <color rgb="FF000000"/>
        <rFont val="Calibri"/>
      </rPr>
      <t xml:space="preserve"> with a value of </t>
    </r>
    <r>
      <rPr>
        <b/>
        <sz val="11"/>
        <color rgb="FF000000"/>
        <rFont val="Calibri"/>
      </rPr>
      <t>1</t>
    </r>
    <r>
      <rPr>
        <sz val="11"/>
        <color rgb="FF000000"/>
        <rFont val="Calibri"/>
      </rPr>
      <t xml:space="preserve"> (Block):</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t>
    </r>
  </si>
  <si>
    <r>
      <rPr>
        <sz val="11"/>
        <color rgb="FF000000"/>
        <rFont val="Calibri"/>
      </rPr>
      <t>With this rule, admins can prevent unsigned or untrusted executable files from running from USB removable drives, including SD cards. Blocked file types include executable files (such as .exe, .dll, or .scr).</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b2b3f03d-6a65-4f7b-a9c7-1c7ef74a9ba4</t>
    </r>
    <r>
      <rPr>
        <sz val="11"/>
        <color rgb="FF000000"/>
        <rFont val="Calibri"/>
      </rPr>
      <t xml:space="preserve"> (Block untrusted and unsigned processes that run from USB)</t>
    </r>
    <r>
      <rPr>
        <sz val="11"/>
        <color rgb="FF000000"/>
        <rFont val="Calibri"/>
      </rPr>
      <t xml:space="preserve">
</t>
    </r>
    <r>
      <rPr>
        <sz val="11"/>
        <color rgb="FF000000"/>
        <rFont val="Calibri"/>
      </rPr>
      <t xml:space="preserve">The recommended state for this setting is: </t>
    </r>
    <r>
      <rPr>
        <b/>
        <sz val="11"/>
        <color rgb="FF000000"/>
        <rFont val="Calibri"/>
      </rPr>
      <t>b2b3f03d-6a65-4f7b-a9c7-1c7ef74a9ba4:1</t>
    </r>
    <r>
      <rPr>
        <sz val="11"/>
        <color rgb="FF000000"/>
        <rFont val="Calibri"/>
      </rPr>
      <t xml:space="preserve"> (Block).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</si>
  <si>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Files copied from the USB to the disk drive will be blocked by this rule if and when it's about to be executed on the disk drive.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</si>
  <si>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Guard\ASR\Rules:b2b3f03d-6a65-4f7b-a9c7-1c7ef74a9ba4</t>
    </r>
    <r>
      <rPr>
        <sz val="11"/>
        <color rgb="FF006096"/>
        <rFont val="Roboto Condensed"/>
      </rPr>
      <t xml:space="preserve">
</t>
    </r>
  </si>
  <si>
    <t>High-04.15</t>
  </si>
  <si>
    <r>
      <rPr>
        <sz val="11"/>
        <rFont val="Calibri"/>
      </rPr>
      <t xml:space="preserve">Ensure </t>
    </r>
    <r>
      <rPr>
        <sz val="11"/>
        <color rgb="FF000000"/>
        <rFont val="Calibri"/>
      </rPr>
      <t>'</t>
    </r>
    <r>
      <rPr>
        <b/>
        <sz val="11"/>
        <color rgb="FF000000"/>
        <rFont val="Calibri"/>
      </rPr>
      <t>ASR: Block Win32 API calls from Office macros</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</si>
  <si>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92e97fa1-2edf-4476-bdd6-9dd0b4dddc7b</t>
    </r>
    <r>
      <rPr>
        <sz val="11"/>
        <color rgb="FF000000"/>
        <rFont val="Calibri"/>
      </rPr>
      <t xml:space="preserve"> with a value of </t>
    </r>
    <r>
      <rPr>
        <b/>
        <sz val="11"/>
        <color rgb="FF000000"/>
        <rFont val="Calibri"/>
      </rPr>
      <t>1</t>
    </r>
    <r>
      <rPr>
        <sz val="11"/>
        <color rgb="FF000000"/>
        <rFont val="Calibri"/>
      </rPr>
      <t xml:space="preserve"> (Block):</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t>
    </r>
  </si>
  <si>
    <r>
      <rPr>
        <sz val="11"/>
        <color rgb="FF000000"/>
        <rFont val="Calibri"/>
      </rPr>
      <t>This rule prevents VBA macros from calling Win32 APIs. Office VBA enables Win32 API calls.</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92e97fa1-2edf-4476-bdd6-9dd0b4dddc7b</t>
    </r>
    <r>
      <rPr>
        <sz val="11"/>
        <color rgb="FF000000"/>
        <rFont val="Calibri"/>
      </rPr>
      <t xml:space="preserve"> (Block Win32 API calls from Office macros)</t>
    </r>
    <r>
      <rPr>
        <sz val="11"/>
        <color rgb="FF000000"/>
        <rFont val="Calibri"/>
      </rPr>
      <t xml:space="preserve">
</t>
    </r>
    <r>
      <rPr>
        <sz val="11"/>
        <color rgb="FF000000"/>
        <rFont val="Calibri"/>
      </rPr>
      <t xml:space="preserve">The recommended state for this setting is: </t>
    </r>
    <r>
      <rPr>
        <b/>
        <sz val="11"/>
        <color rgb="FF000000"/>
        <rFont val="Calibri"/>
      </rPr>
      <t>92e97fa1-2edf-4476-bdd6-9dd0b4dddc7b:1</t>
    </r>
    <r>
      <rPr>
        <sz val="11"/>
        <color rgb="FF000000"/>
        <rFont val="Calibri"/>
      </rPr>
      <t xml:space="preserve"> (Block).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</si>
  <si>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Attack surface reduction helps prevent actions and apps that are typically used by exploit-seeking malware to infect machines.</t>
    </r>
    <r>
      <rPr>
        <sz val="11"/>
        <color rgb="FF000000"/>
        <rFont val="Calibri"/>
      </rPr>
      <t xml:space="preserve">
</t>
    </r>
    <r>
      <rPr>
        <sz val="11"/>
        <color rgb="FF000000"/>
        <rFont val="Calibri"/>
      </rPr>
      <t>Malware can abuse VBA macro calls with various methods, such as calling Win32 APIs to launch malicious shellcode without writing anything directly to disk. Most organizations don't rely on the ability to call Win32 APIs in their day-to-day functioning, even if they use macros in other ways.</t>
    </r>
  </si>
  <si>
    <r>
      <rPr>
        <sz val="11"/>
        <color rgb="FF000000"/>
        <rFont val="Calibri"/>
      </rPr>
      <t>Files copied from the USB to the disk drive can be blocked by this setting.</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</si>
  <si>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Guard\ASR\Rules:92e97fa1-2edf-4476-bdd6-9dd0b4dddc7b</t>
    </r>
    <r>
      <rPr>
        <sz val="11"/>
        <color rgb="FF006096"/>
        <rFont val="Roboto Condensed"/>
      </rPr>
      <t xml:space="preserve">
</t>
    </r>
  </si>
  <si>
    <t>High-04.16</t>
  </si>
  <si>
    <r>
      <rPr>
        <sz val="11"/>
        <rFont val="Calibri"/>
      </rPr>
      <t xml:space="preserve">Ensure </t>
    </r>
    <r>
      <rPr>
        <sz val="11"/>
        <color rgb="FF000000"/>
        <rFont val="Calibri"/>
      </rPr>
      <t>'</t>
    </r>
    <r>
      <rPr>
        <b/>
        <sz val="11"/>
        <color rgb="FF000000"/>
        <rFont val="Calibri"/>
      </rPr>
      <t>ASR: Use advanced protection against ransomware</t>
    </r>
    <r>
      <rPr>
        <sz val="11"/>
        <color rgb="FF000000"/>
        <rFont val="Calibri"/>
      </rPr>
      <t>'</t>
    </r>
    <r>
      <rPr>
        <sz val="11"/>
        <color rgb="FF000000"/>
        <rFont val="Calibri"/>
      </rPr>
      <t xml:space="preserve"> is set to </t>
    </r>
    <r>
      <rPr>
        <sz val="11"/>
        <color rgb="FF000000"/>
        <rFont val="Calibri"/>
      </rPr>
      <t>'</t>
    </r>
    <r>
      <rPr>
        <b/>
        <sz val="11"/>
        <color rgb="FF000000"/>
        <rFont val="Calibri"/>
      </rPr>
      <t>Block</t>
    </r>
    <r>
      <rPr>
        <sz val="11"/>
        <color rgb="FF000000"/>
        <rFont val="Calibri"/>
      </rPr>
      <t>'</t>
    </r>
  </si>
  <si>
    <r>
      <rPr>
        <sz val="11"/>
        <color rgb="FF000000"/>
        <rFont val="Calibri"/>
      </rPr>
      <t xml:space="preserve">Set the following UI path to </t>
    </r>
    <r>
      <rPr>
        <b/>
        <sz val="11"/>
        <color rgb="FF000000"/>
        <rFont val="Calibri"/>
      </rPr>
      <t>c1db55ab-c21a-4637-bb3f-a12568109d35</t>
    </r>
    <r>
      <rPr>
        <sz val="11"/>
        <color rgb="FF000000"/>
        <rFont val="Calibri"/>
      </rPr>
      <t xml:space="preserve"> with a value of </t>
    </r>
    <r>
      <rPr>
        <b/>
        <sz val="11"/>
        <color rgb="FF000000"/>
        <rFont val="Calibri"/>
      </rPr>
      <t>1</t>
    </r>
    <r>
      <rPr>
        <sz val="11"/>
        <color rgb="FF000000"/>
        <rFont val="Calibri"/>
      </rPr>
      <t xml:space="preserve"> (Block):</t>
    </r>
    <r>
      <rPr>
        <sz val="11"/>
        <color rgb="FF000000"/>
        <rFont val="Calibri"/>
      </rPr>
      <t xml:space="preserve">
</t>
    </r>
    <r>
      <rPr>
        <sz val="11"/>
        <color rgb="FF006096"/>
        <rFont val="Roboto Condensed"/>
      </rPr>
      <t>Computer Configuration\Policies\Administrative Templates\Windows Components\Microsoft Defender Antivirus\Microsoft Defender Exploit Guard\Attack Surface Reduction\Configure Attack Surface Reduction rules: Set the state for each ASR rule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t>
    </r>
  </si>
  <si>
    <r>
      <rPr>
        <sz val="11"/>
        <color rgb="FF000000"/>
        <rFont val="Calibri"/>
      </rPr>
      <t>This rule provides an extra layer of protection against ransomware. It uses both client and cloud heuristics to determine whether a file resembles ransomware. This rule doesn't block files that have one or more of the following characteristics:</t>
    </r>
    <r>
      <rPr>
        <sz val="11"/>
        <color rgb="FF000000"/>
        <rFont val="Calibri"/>
      </rPr>
      <t xml:space="preserve">
</t>
    </r>
    <r>
      <rPr>
        <sz val="11"/>
        <color rgb="FF000000"/>
        <rFont val="Calibri"/>
      </rPr>
      <t>- The file has already been found to be unharmful in the Microsoft cloud.</t>
    </r>
    <r>
      <rPr>
        <sz val="11"/>
        <color rgb="FF000000"/>
        <rFont val="Calibri"/>
      </rPr>
      <t xml:space="preserve">
</t>
    </r>
    <r>
      <rPr>
        <sz val="11"/>
        <color rgb="FF000000"/>
        <rFont val="Calibri"/>
      </rPr>
      <t>- The file is a valid signed file.</t>
    </r>
    <r>
      <rPr>
        <sz val="11"/>
        <color rgb="FF000000"/>
        <rFont val="Calibri"/>
      </rPr>
      <t xml:space="preserve">
</t>
    </r>
    <r>
      <rPr>
        <sz val="11"/>
        <color rgb="FF000000"/>
        <rFont val="Calibri"/>
      </rPr>
      <t>- The file is prevalent enough to not be considered as ransomware.</t>
    </r>
    <r>
      <rPr>
        <sz val="11"/>
        <color rgb="FF000000"/>
        <rFont val="Calibri"/>
      </rPr>
      <t xml:space="preserve">
</t>
    </r>
    <r>
      <rPr>
        <sz val="11"/>
        <color rgb="FF000000"/>
        <rFont val="Calibri"/>
      </rPr>
      <t>- The rule tends to err on the side of caution to prevent ransomware.</t>
    </r>
    <r>
      <rPr>
        <sz val="11"/>
        <color rgb="FF000000"/>
        <rFont val="Calibri"/>
      </rPr>
      <t xml:space="preserve">
</t>
    </r>
    <r>
      <rPr>
        <sz val="11"/>
        <color rgb="FF000000"/>
        <rFont val="Calibri"/>
      </rPr>
      <t>Rule ID and name:</t>
    </r>
    <r>
      <rPr>
        <sz val="11"/>
        <color rgb="FF000000"/>
        <rFont val="Calibri"/>
      </rPr>
      <t xml:space="preserve">
</t>
    </r>
    <r>
      <rPr>
        <sz val="11"/>
        <color rgb="FF000000"/>
        <rFont val="Calibri"/>
      </rPr>
      <t xml:space="preserve">- </t>
    </r>
    <r>
      <rPr>
        <b/>
        <sz val="11"/>
        <color rgb="FF000000"/>
        <rFont val="Calibri"/>
      </rPr>
      <t>c1db55ab-c21a-4637-bb3f-a12568109d35</t>
    </r>
    <r>
      <rPr>
        <sz val="11"/>
        <color rgb="FF000000"/>
        <rFont val="Calibri"/>
      </rPr>
      <t xml:space="preserve"> (Use advanced protection against ransomware)</t>
    </r>
    <r>
      <rPr>
        <sz val="11"/>
        <color rgb="FF000000"/>
        <rFont val="Calibri"/>
      </rPr>
      <t xml:space="preserve">
</t>
    </r>
    <r>
      <rPr>
        <sz val="11"/>
        <color rgb="FF000000"/>
        <rFont val="Calibri"/>
      </rPr>
      <t xml:space="preserve">The recommended state for this setting is: </t>
    </r>
    <r>
      <rPr>
        <b/>
        <sz val="11"/>
        <color rgb="FF000000"/>
        <rFont val="Calibri"/>
      </rPr>
      <t>c1db55ab-c21a-4637-bb3f-a12568109d35:2</t>
    </r>
    <r>
      <rPr>
        <sz val="11"/>
        <color rgb="FF000000"/>
        <rFont val="Calibri"/>
      </rPr>
      <t xml:space="preserve"> (Audit) or higher. Configuring this setting to </t>
    </r>
    <r>
      <rPr>
        <b/>
        <sz val="11"/>
        <color rgb="FF000000"/>
        <rFont val="Calibri"/>
      </rPr>
      <t>c1db55ab-c21a-4637-bb3f-a12568109d35:1</t>
    </r>
    <r>
      <rPr>
        <sz val="11"/>
        <color rgb="FF000000"/>
        <rFont val="Calibri"/>
      </rPr>
      <t xml:space="preserve"> (Block) also conforms to the benchmark.</t>
    </r>
    <r>
      <rPr>
        <sz val="11"/>
        <color rgb="FF000000"/>
        <rFont val="Calibri"/>
      </rPr>
      <t xml:space="preserve">
</t>
    </r>
    <r>
      <rPr>
        <b/>
        <sz val="11"/>
        <color rgb="FF000000"/>
        <rFont val="Calibri"/>
      </rPr>
      <t>Note:</t>
    </r>
    <r>
      <rPr>
        <sz val="11"/>
        <color rgb="FF000000"/>
        <rFont val="Calibri"/>
      </rPr>
      <t xml:space="preserve"> More information on ASR rules can be found at the following link: Use Attack surface reduction rules to prevent malware infection | Microsoft Docs </t>
    </r>
    <r>
      <rPr>
        <sz val="11"/>
        <color rgb="FF0000FF"/>
        <rFont val="Calibri"/>
      </rPr>
      <t>(https://docs.microsoft.com/en-us/windows/security/threat-protection/windows-defender-exploit-guard/attack-surface-reduction-exploit-guard)</t>
    </r>
  </si>
  <si>
    <r>
      <rPr>
        <sz val="11"/>
        <color rgb="FF000000"/>
        <rFont val="Calibri"/>
      </rPr>
      <t>This ASR rule can help an organization enhance its protection against ransomware by using both cloud and local heuristics.</t>
    </r>
  </si>
  <si>
    <r>
      <rPr>
        <sz val="11"/>
        <color rgb="FF000000"/>
        <rFont val="Calibri"/>
      </rPr>
      <t>When a rule is triggered, a notification will be displayed from the Action Center. To parse audit logs effectively an organization may need to implement a SIEM solution.</t>
    </r>
    <r>
      <rPr>
        <sz val="11"/>
        <color rgb="FF000000"/>
        <rFont val="Calibri"/>
      </rPr>
      <t xml:space="preserve">
</t>
    </r>
    <r>
      <rPr>
        <sz val="11"/>
        <color rgb="FF000000"/>
        <rFont val="Calibri"/>
      </rPr>
      <t>Implementing this recommendation could impact certain workflows, making it unsuitable for universal enforcement across the organization without first adding exceptions.</t>
    </r>
    <r>
      <rPr>
        <sz val="11"/>
        <color rgb="FF000000"/>
        <rFont val="Calibri"/>
      </rPr>
      <t xml:space="preserve">
</t>
    </r>
    <r>
      <rPr>
        <b/>
        <sz val="11"/>
        <color rgb="FF000000"/>
        <rFont val="Calibri"/>
      </rPr>
      <t>Note:</t>
    </r>
    <r>
      <rPr>
        <sz val="11"/>
        <color rgb="FF000000"/>
        <rFont val="Calibri"/>
      </rPr>
      <t xml:space="preserve"> Cloud-delivered protection must be enabled to use this rule.</t>
    </r>
    <r>
      <rPr>
        <sz val="11"/>
        <color rgb="FF000000"/>
        <rFont val="Calibri"/>
      </rPr>
      <t xml:space="preserve">
</t>
    </r>
    <r>
      <rPr>
        <b/>
        <sz val="11"/>
        <color rgb="FF000000"/>
        <rFont val="Calibri"/>
      </rPr>
      <t>Warning:</t>
    </r>
    <r>
      <rPr>
        <sz val="11"/>
        <color rgb="FF000000"/>
        <rFont val="Calibri"/>
      </rPr>
      <t xml:space="preserve"> Prior to configuring this rule in </t>
    </r>
    <r>
      <rPr>
        <b/>
        <sz val="11"/>
        <color rgb="FF000000"/>
        <rFont val="Calibri"/>
      </rPr>
      <t>Block</t>
    </r>
    <r>
      <rPr>
        <sz val="11"/>
        <color rgb="FF000000"/>
        <rFont val="Calibri"/>
      </rPr>
      <t xml:space="preserve"> mode, it should be enabled in </t>
    </r>
    <r>
      <rPr>
        <b/>
        <sz val="11"/>
        <color rgb="FF000000"/>
        <rFont val="Calibri"/>
      </rPr>
      <t>Audit</t>
    </r>
    <r>
      <rPr>
        <sz val="11"/>
        <color rgb="FF000000"/>
        <rFont val="Calibri"/>
      </rPr>
      <t xml:space="preserve"> mode to verify that it does not introduce issues, especially for Microsoft Outlook. This rule </t>
    </r>
    <r>
      <rPr>
        <b/>
        <sz val="11"/>
        <color rgb="FF000000"/>
        <rFont val="Calibri"/>
      </rPr>
      <t>will</t>
    </r>
    <r>
      <rPr>
        <sz val="11"/>
        <color rgb="FF000000"/>
        <rFont val="Calibri"/>
      </rPr>
      <t xml:space="preserve"> block legitimate programs.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</si>
  <si>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2</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Defender\Windows Defender Exploit Guard\ASR\Rules:c1db55ab-c21a-4637-bb3f-a12568109d35</t>
    </r>
    <r>
      <rPr>
        <sz val="11"/>
        <color rgb="FF006096"/>
        <rFont val="Roboto Condensed"/>
      </rPr>
      <t xml:space="preserve">
</t>
    </r>
  </si>
  <si>
    <t>Credential protection</t>
  </si>
  <si>
    <t>High-05.00</t>
  </si>
  <si>
    <r>
      <rPr>
        <b/>
        <sz val="11"/>
        <color rgb="FF003B5C"/>
        <rFont val="Calibri"/>
      </rPr>
      <t>Section overview: 'Credential protection'</t>
    </r>
  </si>
  <si>
    <r>
      <rPr>
        <sz val="11"/>
        <color rgb="FF000000"/>
        <rFont val="Calibri"/>
      </rPr>
      <t xml:space="preserve">Configure the individual settings in recommendations </t>
    </r>
    <r>
      <rPr>
        <b/>
        <sz val="11"/>
        <color rgb="FF000000"/>
        <rFont val="Calibri"/>
      </rPr>
      <t>High-05.01</t>
    </r>
    <r>
      <rPr>
        <sz val="11"/>
        <color rgb="FF000000"/>
        <rFont val="Calibri"/>
      </rPr>
      <t xml:space="preserve"> through </t>
    </r>
    <r>
      <rPr>
        <b/>
        <sz val="11"/>
        <color rgb="FF000000"/>
        <rFont val="Calibri"/>
      </rPr>
      <t>High-05.09</t>
    </r>
    <r>
      <rPr>
        <sz val="11"/>
        <color rgb="FF000000"/>
        <rFont val="Calibri"/>
      </rPr>
      <t xml:space="preserve"> to implement credential protection.</t>
    </r>
  </si>
  <si>
    <r>
      <rPr>
        <sz val="11"/>
        <color rgb="FF000000"/>
        <rFont val="Calibri"/>
      </rPr>
      <t>Cached credentials are stored in the Security Accounts Manager (SAM) database and can allow a user to log onto a workstation they have previously logged onto even if the domain is not available. Whilst this functionality may be desirable from an availability of services perspective, this functionality can be abused by malicious actors who can retrieve these cached credentials (potentially Domain Administrator credentials in a worst-case scenario). To reduce this risk, cached credentials should be limited to only one previous logon.</t>
    </r>
    <r>
      <rPr>
        <sz val="11"/>
        <color rgb="FF000000"/>
        <rFont val="Calibri"/>
      </rPr>
      <t xml:space="preserve">
</t>
    </r>
    <r>
      <rPr>
        <sz val="11"/>
        <color rgb="FF000000"/>
        <rFont val="Calibri"/>
      </rPr>
      <t>Within an active user session, credentials are cached within the Local Security Authority Subsystem Service (LSASS) process (including the user's passphrase in plaintext if WDigest authentication is enabled) to allow for access to network resources without users having to continually enter their credentials. Unfortunately, these credentials are at risk of theft by malicious actors. To reduce this risk, WDigest authentication should be disabled.</t>
    </r>
    <r>
      <rPr>
        <sz val="11"/>
        <color rgb="FF000000"/>
        <rFont val="Calibri"/>
      </rPr>
      <t xml:space="preserve">
</t>
    </r>
    <r>
      <rPr>
        <sz val="11"/>
        <color rgb="FF000000"/>
        <rFont val="Calibri"/>
      </rPr>
      <t xml:space="preserve">Credential Guard, a security feature of Microsoft Windows 10, is also designed to assist in protecting the LSASS process. WDigest authentication can be disabled and memory integrity and Credential Guard functionality enabled, assuming all software, firmware and hardware prerequisites are met. Note, the MS Security Guide Group Policy settings are available as part of the Microsoft Security Compliance Toolkit </t>
    </r>
    <r>
      <rPr>
        <sz val="11"/>
        <color rgb="FF0000FF"/>
        <rFont val="Calibri"/>
      </rPr>
      <t>(https://www.microsoft.com/en-us/download/details.aspx?id=55319)</t>
    </r>
    <r>
      <rPr>
        <sz val="11"/>
        <color rgb="FF000000"/>
        <rFont val="Calibri"/>
      </rPr>
      <t>.</t>
    </r>
  </si>
  <si>
    <t>High-05.01</t>
  </si>
  <si>
    <r>
      <rPr>
        <sz val="11"/>
        <rFont val="Calibri"/>
      </rPr>
      <t xml:space="preserve">Ensure </t>
    </r>
    <r>
      <rPr>
        <sz val="11"/>
        <color rgb="FF000000"/>
        <rFont val="Calibri"/>
      </rPr>
      <t>'</t>
    </r>
    <r>
      <rPr>
        <b/>
        <sz val="11"/>
        <color rgb="FF000000"/>
        <rFont val="Calibri"/>
      </rPr>
      <t>Interactive logon: Number of previous logons to cache (in case domain controller is not available)</t>
    </r>
    <r>
      <rPr>
        <sz val="11"/>
        <color rgb="FF000000"/>
        <rFont val="Calibri"/>
      </rPr>
      <t>'</t>
    </r>
    <r>
      <rPr>
        <sz val="11"/>
        <color rgb="FF000000"/>
        <rFont val="Calibri"/>
      </rPr>
      <t xml:space="preserve"> is set to </t>
    </r>
    <r>
      <rPr>
        <sz val="11"/>
        <color rgb="FF000000"/>
        <rFont val="Calibri"/>
      </rPr>
      <t>'</t>
    </r>
    <r>
      <rPr>
        <b/>
        <sz val="11"/>
        <color rgb="FF000000"/>
        <rFont val="Calibri"/>
      </rPr>
      <t>1 logon(s)</t>
    </r>
    <r>
      <rPr>
        <sz val="11"/>
        <color rgb="FF000000"/>
        <rFont val="Calibri"/>
      </rPr>
      <t>'</t>
    </r>
  </si>
  <si>
    <r>
      <rPr>
        <sz val="11"/>
        <color rgb="FF000000"/>
        <rFont val="Calibri"/>
      </rPr>
      <t xml:space="preserve">Set the following UI path to </t>
    </r>
    <r>
      <rPr>
        <b/>
        <sz val="11"/>
        <color rgb="FF000000"/>
        <rFont val="Calibri"/>
      </rPr>
      <t>1 logon(s)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Number of previous logons to cache (in case domain controller is not available)</t>
    </r>
    <r>
      <rPr>
        <sz val="11"/>
        <color rgb="FF006096"/>
        <rFont val="Roboto Condensed"/>
      </rPr>
      <t xml:space="preserve">
</t>
    </r>
  </si>
  <si>
    <r>
      <rPr>
        <sz val="11"/>
        <color rgb="FF000000"/>
        <rFont val="Calibri"/>
      </rPr>
      <t>This policy setting determines whether a user can log on to a Windows domain using cached account information. Logon information for domain accounts can be cached locally to allow users to log on even if a Domain Controller cannot be contacted.</t>
    </r>
    <r>
      <rPr>
        <sz val="11"/>
        <color rgb="FF000000"/>
        <rFont val="Calibri"/>
      </rPr>
      <t xml:space="preserve">
</t>
    </r>
    <r>
      <rPr>
        <sz val="11"/>
        <color rgb="FF000000"/>
        <rFont val="Calibri"/>
      </rPr>
      <t xml:space="preserve">The recommended state for this setting is: </t>
    </r>
    <r>
      <rPr>
        <b/>
        <sz val="11"/>
        <color rgb="FF000000"/>
        <rFont val="Calibri"/>
      </rPr>
      <t>4 or fewer logon(s)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number that is assigned to this policy setting indicates the number of users whose logon information the computer will cache locally. If the number is set to 4, then the computer caches logon information for 4 users. When a 5th user logs on to the computer, the server overwrites the oldest cached logon session.</t>
    </r>
  </si>
  <si>
    <r>
      <rPr>
        <sz val="11"/>
        <color rgb="FF000000"/>
        <rFont val="Calibri"/>
      </rPr>
      <t>Users who access the computer console will have their logon credentials cached on that computer. A threat actor who is able to access the file system of the computer could locate this cached information and use a brute force attack to attempt to determine user passwords. To mitigate this type of attack, Windows encrypts the information and obscures its physical location.</t>
    </r>
  </si>
  <si>
    <r>
      <rPr>
        <sz val="11"/>
        <color rgb="FF000000"/>
        <rFont val="Calibri"/>
      </rPr>
      <t>Users will be unable to log on to any computers if there is no Domain Controller available to authenticate them. Organizations may want to configure this value to 2 for end-user computers, especially for mobile users. A configuration value of 2 means that the user's logon information will still be in the cache, even if a member of the IT department has recently logged on to their computer to perform system maintenance. This method allows users to log on to their computers when they are not connected to the organization's network.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</si>
  <si>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HKLM\SOFTWARE\Microsoft\Windows NT\CurrentVersion\Winlogon:CachedLogonsCount</t>
    </r>
    <r>
      <rPr>
        <sz val="11"/>
        <color rgb="FF006096"/>
        <rFont val="Roboto Condensed"/>
      </rPr>
      <t xml:space="preserve">
</t>
    </r>
  </si>
  <si>
    <r>
      <rPr>
        <sz val="11"/>
        <color rgb="FF000000"/>
        <rFont val="Calibri"/>
      </rPr>
      <t>10 logons.</t>
    </r>
  </si>
  <si>
    <t>High-05.02</t>
  </si>
  <si>
    <r>
      <rPr>
        <sz val="11"/>
        <rFont val="Calibri"/>
      </rPr>
      <t xml:space="preserve">Ensure </t>
    </r>
    <r>
      <rPr>
        <sz val="11"/>
        <color rgb="FF000000"/>
        <rFont val="Calibri"/>
      </rPr>
      <t>'</t>
    </r>
    <r>
      <rPr>
        <b/>
        <sz val="11"/>
        <color rgb="FF000000"/>
        <rFont val="Calibri"/>
      </rPr>
      <t>Network access: Do not allow storage of passwords and credentials for network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</si>
  <si>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storage of passwords and credentials for network authentication</t>
    </r>
    <r>
      <rPr>
        <sz val="11"/>
        <color rgb="FF006096"/>
        <rFont val="Roboto Condensed"/>
      </rPr>
      <t xml:space="preserve">
</t>
    </r>
  </si>
  <si>
    <r>
      <rPr>
        <sz val="11"/>
        <color rgb="FF000000"/>
        <rFont val="Calibri"/>
      </rPr>
      <t>This policy setting determines whether Credential Manager (formerly called Stored User Names and Passwords) saves passwords or credentials for later use when it gains domain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Changes to this setting will not take effect until Windows is restarted.</t>
    </r>
  </si>
  <si>
    <r>
      <rPr>
        <sz val="11"/>
        <color rgb="FF000000"/>
        <rFont val="Calibri"/>
      </rPr>
      <t>Passwords that are cached can be accessed by the user when logged on to the computer. Although this information may sound obvious, a problem can arise if the user unknowingly executes hostile code that reads the passwords and forwards them to another, unauthorized user.</t>
    </r>
  </si>
  <si>
    <r>
      <rPr>
        <sz val="11"/>
        <color rgb="FF000000"/>
        <rFont val="Calibri"/>
      </rPr>
      <t>Credential Manager will not store passwords and credentials on the computer. Users will be forced to enter passwords whenever they log on to their Passport account or other network resources that aren't accessible to their domain account. Testing has shown that clients running Windows Vista or Windows Server 2008 will be unable to connect to Distributed File System (DFS) shares in untrusted domains. Enabling this setting also makes it impossible to specify alternate credentials for scheduled tasks, this can cause a variety of problems. For example, some third-party backup products will no longer work. This policy setting should have no impact on users who access network resources that are configured to allow access with their Active Directory-based domain account.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</si>
  <si>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HKLM\SYSTEM\CurrentControlSet\Control\Lsa:DisableDomainCreds</t>
    </r>
    <r>
      <rPr>
        <sz val="11"/>
        <color rgb="FF006096"/>
        <rFont val="Roboto Condensed"/>
      </rPr>
      <t xml:space="preserve">
</t>
    </r>
  </si>
  <si>
    <r>
      <rPr>
        <sz val="11"/>
        <color rgb="FF000000"/>
        <rFont val="Calibri"/>
      </rPr>
      <t>Disabled. (Credential Manager will store passwords and credentials on the computer for later use for domain authentication.)</t>
    </r>
  </si>
  <si>
    <t>High-05.03</t>
  </si>
  <si>
    <r>
      <rPr>
        <sz val="11"/>
        <rFont val="Calibri"/>
      </rPr>
      <t xml:space="preserve">Ensure </t>
    </r>
    <r>
      <rPr>
        <sz val="11"/>
        <color rgb="FF000000"/>
        <rFont val="Calibri"/>
      </rPr>
      <t>'</t>
    </r>
    <r>
      <rPr>
        <b/>
        <sz val="11"/>
        <color rgb="FF000000"/>
        <rFont val="Calibri"/>
      </rPr>
      <t>WDigest Authentication (disabling may require KB2871997)</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</si>
  <si>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Guide\WDigest Authentication (disabling may require KB2871997)</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</si>
  <si>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When WDigest authentication is enabled, Lsass.exe retains a copy of the user's plaintext password in memory, where it can be at risk of theft. If this setting is not configured, WDigest authentication is disabled in Windows 8.1 and in Windows Server 2012 R2; it is enabled by default in earlier versions of Windows and Windows Server.</t>
    </r>
    <r>
      <rPr>
        <sz val="11"/>
        <color rgb="FF000000"/>
        <rFont val="Calibri"/>
      </rPr>
      <t xml:space="preserve">
</t>
    </r>
    <r>
      <rPr>
        <sz val="11"/>
        <color rgb="FF000000"/>
        <rFont val="Calibri"/>
      </rPr>
      <t xml:space="preserve">For more information about local accounts and credential theft, review the "Mitigating Pass-the-Hash (PtH) Attacks and Other Credential Theft Techniques </t>
    </r>
    <r>
      <rPr>
        <sz val="11"/>
        <color rgb="FF0000FF"/>
        <rFont val="Calibri"/>
      </rPr>
      <t>(http://www.microsoft.com/en-us/download/details.aspx?id=36036)</t>
    </r>
    <r>
      <rPr>
        <sz val="11"/>
        <color rgb="FF000000"/>
        <rFont val="Calibri"/>
      </rPr>
      <t>" documents.</t>
    </r>
    <r>
      <rPr>
        <sz val="11"/>
        <color rgb="FF000000"/>
        <rFont val="Calibri"/>
      </rPr>
      <t xml:space="preserve">
</t>
    </r>
    <r>
      <rPr>
        <sz val="11"/>
        <color rgb="FF000000"/>
        <rFont val="Calibri"/>
      </rPr>
      <t xml:space="preserve">For more information about </t>
    </r>
    <r>
      <rPr>
        <b/>
        <sz val="11"/>
        <color rgb="FF000000"/>
        <rFont val="Calibri"/>
      </rPr>
      <t>UseLogonCredential</t>
    </r>
    <r>
      <rPr>
        <sz val="11"/>
        <color rgb="FF000000"/>
        <rFont val="Calibri"/>
      </rPr>
      <t xml:space="preserve">, see Microsoft Knowledge Base article 2871997: Microsoft Security Advisory Update to improve credentials protection and management May 13, 2014 </t>
    </r>
    <r>
      <rPr>
        <sz val="11"/>
        <color rgb="FF0000FF"/>
        <rFont val="Calibri"/>
      </rPr>
      <t>(https://support.microsoft.com/en-us/kb/2871997)</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</si>
  <si>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Preventing the plaintext storage of credentials in memory may reduce opportunity for credential theft.</t>
    </r>
  </si>
  <si>
    <r>
      <rPr>
        <sz val="11"/>
        <color rgb="FF000000"/>
        <rFont val="Calibri"/>
      </rPr>
      <t>None - this is also the default configuration for Windows 8.1 or newer.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</si>
  <si>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HKLM\SYSTEM\CurrentControlSet\Control\SecurityProviders\WDigest:UseLogonCredential</t>
    </r>
    <r>
      <rPr>
        <sz val="11"/>
        <color rgb="FF006096"/>
        <rFont val="Roboto Condensed"/>
      </rPr>
      <t xml:space="preserve">
</t>
    </r>
  </si>
  <si>
    <r>
      <rPr>
        <sz val="11"/>
        <color rgb="FF000000"/>
        <rFont val="Calibri"/>
      </rPr>
      <t>On Windows 8.0 and older: Enabled. (Lsass.exe retains a copy of the user's plaintext password in memory, where it is at risk of theft.)</t>
    </r>
    <r>
      <rPr>
        <sz val="11"/>
        <color rgb="FF000000"/>
        <rFont val="Calibri"/>
      </rPr>
      <t xml:space="preserve">
</t>
    </r>
    <r>
      <rPr>
        <sz val="11"/>
        <color rgb="FF000000"/>
        <rFont val="Calibri"/>
      </rPr>
      <t>On Windows 8.1 or newer: Disabled. (Lsass.exe does not retain a copy of the user's plaintext password in memory.)</t>
    </r>
  </si>
  <si>
    <t>High-05.04</t>
  </si>
  <si>
    <r>
      <rPr>
        <sz val="11"/>
        <rFont val="Calibri"/>
      </rPr>
      <t xml:space="preserve">Ensure </t>
    </r>
    <r>
      <rPr>
        <sz val="11"/>
        <color rgb="FF000000"/>
        <rFont val="Calibri"/>
      </rPr>
      <t>'</t>
    </r>
    <r>
      <rPr>
        <b/>
        <sz val="11"/>
        <color rgb="FF000000"/>
        <rFont val="Calibri"/>
      </rPr>
      <t>Turn On Virtualization Based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</si>
  <si>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</si>
  <si>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Virtualization Based Security is enabled. Virtualization Based Security uses the Windows Hypervisor to provide support for security services.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r>
      <rPr>
        <sz val="11"/>
        <color rgb="FF000000"/>
        <rFont val="Calibri"/>
      </rPr>
      <t xml:space="preserve">
</t>
    </r>
    <r>
      <rPr>
        <b/>
        <sz val="11"/>
        <color rgb="FF000000"/>
        <rFont val="Calibri"/>
      </rPr>
      <t>Note #3:</t>
    </r>
    <r>
      <rPr>
        <sz val="11"/>
        <color rgb="FF000000"/>
        <rFont val="Calibri"/>
      </rPr>
      <t xml:space="preserve"> If the Level 2 recommendation to configure </t>
    </r>
    <r>
      <rPr>
        <i/>
        <sz val="11"/>
        <color rgb="FF000000"/>
        <rFont val="Calibri"/>
      </rPr>
      <t>Log on as a service</t>
    </r>
    <r>
      <rPr>
        <sz val="11"/>
        <color rgb="FF000000"/>
        <rFont val="Calibri"/>
      </rPr>
      <t xml:space="preserve"> (from Section 2.2) is implemented, the additional security principal </t>
    </r>
    <r>
      <rPr>
        <b/>
        <sz val="11"/>
        <color rgb="FF000000"/>
        <rFont val="Calibri"/>
      </rPr>
      <t>WDAGUtilityAccount</t>
    </r>
    <r>
      <rPr>
        <sz val="11"/>
        <color rgb="FF000000"/>
        <rFont val="Calibri"/>
      </rPr>
      <t xml:space="preserve"> must also be granted that User Right Assignment in order for Virtualization Based Security (in Microsoft Defender Application Guard) with the Next Generation Windows Security (NGWS) profile to function.</t>
    </r>
  </si>
  <si>
    <r>
      <rPr>
        <sz val="11"/>
        <color rgb="FF000000"/>
        <rFont val="Calibri"/>
      </rPr>
      <t>Kerberos, NTLM, and Credential manager isolate secrets by using virtualization-based security. Previous versions of Windows stored secrets in the Local Security Authority (LSA). Prior to Windows 10, the LSA stored secrets used by the operating system in its process memory. With Windows Defender Credential Guard enabled, the LSA process in the operating system talks to a new component called the isolated LSA process that stores and protects those secrets. Data stored by the isolated LSA process is protected using virtualization-based security and is not accessible to the rest of the operating system.</t>
    </r>
  </si>
  <si>
    <r>
      <rPr>
        <b/>
        <sz val="11"/>
        <color rgb="FF000000"/>
        <rFont val="Calibri"/>
      </rPr>
      <t>Note:</t>
    </r>
    <r>
      <rPr>
        <sz val="11"/>
        <color rgb="FF000000"/>
        <rFont val="Calibri"/>
      </rPr>
      <t xml:space="preserve"> This setting was moved from the Next Generation (NG) profile to the Level 1 (L1) profile for the </t>
    </r>
    <r>
      <rPr>
        <b/>
        <sz val="11"/>
        <color rgb="FF000000"/>
        <rFont val="Calibri"/>
      </rPr>
      <t>Windows 11 Operating System only</t>
    </r>
    <r>
      <rPr>
        <sz val="11"/>
        <color rgb="FF000000"/>
        <rFont val="Calibri"/>
      </rPr>
      <t>. NG profile settings were isolated from the L1 profile due to potential hardware compatibility issues. The Windows 11 Operating System is dependent on the same hardware as the NG settings, so hardware compatibility is no longer an issue.</t>
    </r>
    <r>
      <rPr>
        <sz val="11"/>
        <color rgb="FF000000"/>
        <rFont val="Calibri"/>
      </rPr>
      <t xml:space="preserve">
</t>
    </r>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</si>
  <si>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HKLM\SOFTWARE\Policies\Microsoft\Windows\DeviceGuard:EnableVirtualizationBasedSecurity</t>
    </r>
    <r>
      <rPr>
        <sz val="11"/>
        <color rgb="FF006096"/>
        <rFont val="Roboto Condensed"/>
      </rPr>
      <t xml:space="preserve">
</t>
    </r>
  </si>
  <si>
    <r>
      <rPr>
        <sz val="11"/>
        <color rgb="FF000000"/>
        <rFont val="Calibri"/>
      </rPr>
      <t>Disabled.</t>
    </r>
  </si>
  <si>
    <t>High-05.05</t>
  </si>
  <si>
    <r>
      <rPr>
        <sz val="11"/>
        <rFont val="Calibri"/>
      </rPr>
      <t xml:space="preserve">Ensure </t>
    </r>
    <r>
      <rPr>
        <sz val="11"/>
        <color rgb="FF000000"/>
        <rFont val="Calibri"/>
      </rPr>
      <t>'</t>
    </r>
    <r>
      <rPr>
        <b/>
        <sz val="11"/>
        <color rgb="FF000000"/>
        <rFont val="Calibri"/>
      </rPr>
      <t>Turn On Virtualization Based Security: Select Platform Security Level</t>
    </r>
    <r>
      <rPr>
        <sz val="11"/>
        <color rgb="FF000000"/>
        <rFont val="Calibri"/>
      </rPr>
      <t>'</t>
    </r>
    <r>
      <rPr>
        <sz val="11"/>
        <color rgb="FF000000"/>
        <rFont val="Calibri"/>
      </rPr>
      <t xml:space="preserve"> is set to </t>
    </r>
    <r>
      <rPr>
        <sz val="11"/>
        <color rgb="FF000000"/>
        <rFont val="Calibri"/>
      </rPr>
      <t>'</t>
    </r>
    <r>
      <rPr>
        <b/>
        <sz val="11"/>
        <color rgb="FF000000"/>
        <rFont val="Calibri"/>
      </rPr>
      <t>Secure Boot and DMA Protection</t>
    </r>
    <r>
      <rPr>
        <sz val="11"/>
        <color rgb="FF000000"/>
        <rFont val="Calibri"/>
      </rPr>
      <t>'</t>
    </r>
  </si>
  <si>
    <r>
      <rPr>
        <sz val="11"/>
        <color rgb="FF000000"/>
        <rFont val="Calibri"/>
      </rPr>
      <t xml:space="preserve">Set the following UI path to </t>
    </r>
    <r>
      <rPr>
        <b/>
        <sz val="11"/>
        <color rgb="FF000000"/>
        <rFont val="Calibri"/>
      </rPr>
      <t>Secure Boot and DMA Protection</t>
    </r>
    <r>
      <rPr>
        <sz val="11"/>
        <color rgb="FF000000"/>
        <rFont val="Calibri"/>
      </rPr>
      <t xml:space="preserve"> or </t>
    </r>
    <r>
      <rPr>
        <b/>
        <sz val="11"/>
        <color rgb="FF000000"/>
        <rFont val="Calibri"/>
      </rPr>
      <t>Secure Boot and DMA Protection</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Select Platform Security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</si>
  <si>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Virtualization Based Security (VBS) is enabled. VBS uses the Windows Hypervisor to provide support for security services.</t>
    </r>
    <r>
      <rPr>
        <sz val="11"/>
        <color rgb="FF000000"/>
        <rFont val="Calibri"/>
      </rPr>
      <t xml:space="preserve">
</t>
    </r>
    <r>
      <rPr>
        <sz val="11"/>
        <color rgb="FF000000"/>
        <rFont val="Calibri"/>
      </rPr>
      <t xml:space="preserve">The recommended state for this setting is: </t>
    </r>
    <r>
      <rPr>
        <b/>
        <sz val="11"/>
        <color rgb="FF000000"/>
        <rFont val="Calibri"/>
      </rPr>
      <t>Secure Boot</t>
    </r>
    <r>
      <rPr>
        <sz val="11"/>
        <color rgb="FF000000"/>
        <rFont val="Calibri"/>
      </rPr>
      <t xml:space="preserve">. Configuring this setting to </t>
    </r>
    <r>
      <rPr>
        <b/>
        <sz val="11"/>
        <color rgb="FF000000"/>
        <rFont val="Calibri"/>
      </rPr>
      <t>Secure Boot and DMA Protection</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VBS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</si>
  <si>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Secure Boot can help reduce the risk of bootloader attacks and in conjunction with DMA protections to help protect data from being scraped from memory.</t>
    </r>
  </si>
  <si>
    <r>
      <rPr>
        <sz val="11"/>
        <color rgb="FF000000"/>
        <rFont val="Calibri"/>
      </rPr>
      <t xml:space="preserve">Choosing the </t>
    </r>
    <r>
      <rPr>
        <b/>
        <sz val="11"/>
        <color rgb="FF000000"/>
        <rFont val="Calibri"/>
      </rPr>
      <t>Secure Boot</t>
    </r>
    <r>
      <rPr>
        <sz val="11"/>
        <color rgb="FF000000"/>
        <rFont val="Calibri"/>
      </rPr>
      <t xml:space="preserve"> option provides the system with as much protection as is supported by the computer’s hardware. A system with input/output memory management units (IOMMUs) will have Secure Boot with DMA protection. A system without IOMMUs will simply have Secure Boot enabled without DMA protection.</t>
    </r>
    <r>
      <rPr>
        <sz val="11"/>
        <color rgb="FF000000"/>
        <rFont val="Calibri"/>
      </rPr>
      <t xml:space="preserve">
</t>
    </r>
    <r>
      <rPr>
        <sz val="11"/>
        <color rgb="FF000000"/>
        <rFont val="Calibri"/>
      </rPr>
      <t xml:space="preserve">Choosing the </t>
    </r>
    <r>
      <rPr>
        <b/>
        <sz val="11"/>
        <color rgb="FF000000"/>
        <rFont val="Calibri"/>
      </rPr>
      <t>Secure Boot with DMA protection</t>
    </r>
    <r>
      <rPr>
        <sz val="11"/>
        <color rgb="FF000000"/>
        <rFont val="Calibri"/>
      </rPr>
      <t xml:space="preserve"> option requires the system to have IOMMUs in order to enable VBS. Without IOMMU hardware support, VBS will be disabled.</t>
    </r>
    <r>
      <rPr>
        <sz val="11"/>
        <color rgb="FF000000"/>
        <rFont val="Calibri"/>
      </rPr>
      <t xml:space="preserve">
</t>
    </r>
    <r>
      <rPr>
        <b/>
        <sz val="11"/>
        <color rgb="FF000000"/>
        <rFont val="Calibri"/>
      </rPr>
      <t>Note:</t>
    </r>
    <r>
      <rPr>
        <sz val="11"/>
        <color rgb="FF000000"/>
        <rFont val="Calibri"/>
      </rPr>
      <t xml:space="preserve"> This setting was moved from the Next Generation (NG) profile to the Level 1 (L1) profile for the </t>
    </r>
    <r>
      <rPr>
        <b/>
        <sz val="11"/>
        <color rgb="FF000000"/>
        <rFont val="Calibri"/>
      </rPr>
      <t>Windows 11 Operating System only</t>
    </r>
    <r>
      <rPr>
        <sz val="11"/>
        <color rgb="FF000000"/>
        <rFont val="Calibri"/>
      </rPr>
      <t>. NG profile settings were isolated from the L1 profile due to potential hardware compatibility issues. The Windows 11 Operating System is dependent on the same hardware as the NG settings, so hardware compatibility is no longer an issue.</t>
    </r>
    <r>
      <rPr>
        <sz val="11"/>
        <color rgb="FF000000"/>
        <rFont val="Calibri"/>
      </rPr>
      <t xml:space="preserve">
</t>
    </r>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</si>
  <si>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HKLM\SOFTWARE\Policies\Microsoft\Windows\DeviceGuard:RequirePlatformSecurityFeatures</t>
    </r>
    <r>
      <rPr>
        <sz val="11"/>
        <color rgb="FF006096"/>
        <rFont val="Roboto Condensed"/>
      </rPr>
      <t xml:space="preserve">
</t>
    </r>
  </si>
  <si>
    <t>High-05.06</t>
  </si>
  <si>
    <r>
      <rPr>
        <sz val="11"/>
        <rFont val="Calibri"/>
      </rPr>
      <t xml:space="preserve">Ensure </t>
    </r>
    <r>
      <rPr>
        <sz val="11"/>
        <color rgb="FF000000"/>
        <rFont val="Calibri"/>
      </rPr>
      <t>'</t>
    </r>
    <r>
      <rPr>
        <b/>
        <sz val="11"/>
        <color rgb="FF000000"/>
        <rFont val="Calibri"/>
      </rPr>
      <t>Turn On Virtualization Based Security: Virtualization Based Protection of Code Integrity</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</si>
  <si>
    <r>
      <rPr>
        <sz val="11"/>
        <color rgb="FF000000"/>
        <rFont val="Calibri"/>
      </rPr>
      <t xml:space="preserve">Set the following UI path to </t>
    </r>
    <r>
      <rPr>
        <b/>
        <sz val="11"/>
        <color rgb="FF000000"/>
        <rFont val="Calibri"/>
      </rPr>
      <t>Enabled with UEFI lock</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Virtualization Based Protection of Code Integrity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DeviceGuard.admx/adml</t>
    </r>
    <r>
      <rPr>
        <sz val="11"/>
        <color rgb="FF000000"/>
        <rFont val="Calibri"/>
      </rPr>
      <t xml:space="preserve"> that is included with the Microsoft Windows 10 RTM (Release 1507) Administrative Templates (or newer).</t>
    </r>
  </si>
  <si>
    <r>
      <rPr>
        <sz val="11"/>
        <color rgb="FF000000"/>
        <rFont val="Calibri"/>
      </rPr>
      <t>This setting enables virtualization based protection of Kernel Mode Code Integrity. When this is enabled, kernel mode memory protections are enforced and the Code Integrity validation path is protected by the Virtualization Based Security feature.</t>
    </r>
    <r>
      <rPr>
        <sz val="11"/>
        <color rgb="FF000000"/>
        <rFont val="Calibri"/>
      </rPr>
      <t xml:space="preserve">
</t>
    </r>
    <r>
      <rPr>
        <sz val="11"/>
        <color rgb="FF000000"/>
        <rFont val="Calibri"/>
      </rPr>
      <t xml:space="preserve">The recommended state for this setting is: </t>
    </r>
    <r>
      <rPr>
        <b/>
        <sz val="11"/>
        <color rgb="FF000000"/>
        <rFont val="Calibri"/>
      </rPr>
      <t>Enabled with UEFI lock</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</si>
  <si>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The</t>
    </r>
    <r>
      <rPr>
        <sz val="11"/>
        <color rgb="FF000000"/>
        <rFont val="Calibri"/>
      </rPr>
      <t xml:space="preserve">
</t>
    </r>
    <r>
      <rPr>
        <sz val="11"/>
        <color rgb="FF000000"/>
        <rFont val="Calibri"/>
      </rPr>
      <t>Enabled with UEFI lock</t>
    </r>
    <r>
      <rPr>
        <sz val="11"/>
        <color rgb="FF000000"/>
        <rFont val="Calibri"/>
      </rPr>
      <t xml:space="preserve">
</t>
    </r>
    <r>
      <rPr>
        <sz val="11"/>
        <color rgb="FF000000"/>
        <rFont val="Calibri"/>
      </rPr>
      <t>option ensures that Virtualization Based Protection of Code Integrity cannot be disabled remotely.</t>
    </r>
  </si>
  <si>
    <r>
      <rPr>
        <b/>
        <sz val="11"/>
        <color rgb="FF000000"/>
        <rFont val="Calibri"/>
      </rPr>
      <t>Note:</t>
    </r>
    <r>
      <rPr>
        <sz val="11"/>
        <color rgb="FF000000"/>
        <rFont val="Calibri"/>
      </rPr>
      <t xml:space="preserve"> This setting was moved from the Next Generation (NG) profile to the Level 1 (L1) profile for the </t>
    </r>
    <r>
      <rPr>
        <b/>
        <sz val="11"/>
        <color rgb="FF000000"/>
        <rFont val="Calibri"/>
      </rPr>
      <t>Windows 11 Operating System only</t>
    </r>
    <r>
      <rPr>
        <sz val="11"/>
        <color rgb="FF000000"/>
        <rFont val="Calibri"/>
      </rPr>
      <t>. NG profile settings were isolated from the L1 profile due to potential hardware compatibility issues. The Windows 11 Operating System is dependent on the same hardware as the NG settings, so hardware compatibility is no longer an issue.</t>
    </r>
    <r>
      <rPr>
        <sz val="11"/>
        <color rgb="FF000000"/>
        <rFont val="Calibri"/>
      </rPr>
      <t xml:space="preserve">
</t>
    </r>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Once this setting is turned on and active, </t>
    </r>
    <r>
      <rPr>
        <b/>
        <sz val="11"/>
        <color rgb="FF000000"/>
        <rFont val="Calibri"/>
      </rPr>
      <t>Virtualization Based Security cannot be disabled solely via GPO</t>
    </r>
    <r>
      <rPr>
        <sz val="11"/>
        <color rgb="FF000000"/>
        <rFont val="Calibri"/>
      </rPr>
      <t xml:space="preserve"> or any other remote method. After removing the setting from GPO, the features must also be manually disabled </t>
    </r>
    <r>
      <rPr>
        <i/>
        <sz val="11"/>
        <color rgb="FF000000"/>
        <rFont val="Calibri"/>
      </rPr>
      <t>locally at the machine</t>
    </r>
    <r>
      <rPr>
        <sz val="11"/>
        <color rgb="FF000000"/>
        <rFont val="Calibri"/>
      </rPr>
      <t xml:space="preserve"> using the steps provided at this link:</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</si>
  <si>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HKLM\SOFTWARE\Policies\Microsoft\Windows\DeviceGuard:HypervisorEnforcedCodeIntegrity</t>
    </r>
    <r>
      <rPr>
        <sz val="11"/>
        <color rgb="FF006096"/>
        <rFont val="Roboto Condensed"/>
      </rPr>
      <t xml:space="preserve">
</t>
    </r>
  </si>
  <si>
    <t>High-05.07</t>
  </si>
  <si>
    <r>
      <rPr>
        <sz val="11"/>
        <rFont val="Calibri"/>
      </rPr>
      <t xml:space="preserve">Ensure </t>
    </r>
    <r>
      <rPr>
        <sz val="11"/>
        <color rgb="FF000000"/>
        <rFont val="Calibri"/>
      </rPr>
      <t>'</t>
    </r>
    <r>
      <rPr>
        <b/>
        <sz val="11"/>
        <color rgb="FF000000"/>
        <rFont val="Calibri"/>
      </rPr>
      <t>Turn On Virtualization Based Security: Require UEFI Memory Attributes Table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</si>
  <si>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Require UEFI Memory Attributes Table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DeviceGuard.admx/adml</t>
    </r>
    <r>
      <rPr>
        <sz val="11"/>
        <color rgb="FF000000"/>
        <rFont val="Calibri"/>
      </rPr>
      <t xml:space="preserve"> that is included with the Microsoft Windows 10 Release 1703 Administrative Templates (or newer).</t>
    </r>
  </si>
  <si>
    <r>
      <rPr>
        <sz val="11"/>
        <color rgb="FF000000"/>
        <rFont val="Calibri"/>
      </rPr>
      <t>This option will only enable Virtualization Based Protection of Code Integrity on devices with UEFI firmware support for the Memory Attributes Table. Devices without the UEFI Memory Attributes Table may have firmware that is incompatible with Virtualization Based Protection of Code Integrity which in some cases can lead to crashes or data loss or incompatibility with certain plug-in cards. If not setting this option the targeted devices should be tested to ensure compatibility.</t>
    </r>
    <r>
      <rPr>
        <sz val="11"/>
        <color rgb="FF000000"/>
        <rFont val="Calibri"/>
      </rPr>
      <t xml:space="preserve">
</t>
    </r>
    <r>
      <rPr>
        <sz val="11"/>
        <color rgb="FF000000"/>
        <rFont val="Calibri"/>
      </rPr>
      <t xml:space="preserve">The recommended state for this setting is: </t>
    </r>
    <r>
      <rPr>
        <b/>
        <sz val="11"/>
        <color rgb="FF000000"/>
        <rFont val="Calibri"/>
      </rPr>
      <t>True (checked)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</si>
  <si>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This setting will help protect this control from being enabled on a system that is not compatible which could lead to a crash or data loss.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</si>
  <si>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HKLM\SOFTWARE\Policies\Microsoft\Windows\DeviceGuard:HVCIMATRequired</t>
    </r>
    <r>
      <rPr>
        <sz val="11"/>
        <color rgb="FF006096"/>
        <rFont val="Roboto Condensed"/>
      </rPr>
      <t xml:space="preserve">
</t>
    </r>
  </si>
  <si>
    <t>High-05.08</t>
  </si>
  <si>
    <r>
      <rPr>
        <sz val="11"/>
        <rFont val="Calibri"/>
      </rPr>
      <t xml:space="preserve">Ensure </t>
    </r>
    <r>
      <rPr>
        <sz val="11"/>
        <color rgb="FF000000"/>
        <rFont val="Calibri"/>
      </rPr>
      <t>'</t>
    </r>
    <r>
      <rPr>
        <b/>
        <sz val="11"/>
        <color rgb="FF000000"/>
        <rFont val="Calibri"/>
      </rPr>
      <t>Turn On Virtualization Based Security: Credential Guard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with UEFI lock</t>
    </r>
    <r>
      <rPr>
        <sz val="11"/>
        <color rgb="FF000000"/>
        <rFont val="Calibri"/>
      </rPr>
      <t>'</t>
    </r>
  </si>
  <si>
    <r>
      <rPr>
        <sz val="11"/>
        <color rgb="FF000000"/>
        <rFont val="Calibri"/>
      </rPr>
      <t xml:space="preserve">Set the following UI path to </t>
    </r>
    <r>
      <rPr>
        <b/>
        <sz val="11"/>
        <color rgb="FF000000"/>
        <rFont val="Calibri"/>
      </rPr>
      <t>Enabled with UEFI lock</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Credential Guard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DeviceGuard.admx/adml</t>
    </r>
    <r>
      <rPr>
        <sz val="11"/>
        <color rgb="FF000000"/>
        <rFont val="Calibri"/>
      </rPr>
      <t xml:space="preserve"> that is included with the Microsoft Windows 10 Release 1511 Administrative Templates (or newer).</t>
    </r>
  </si>
  <si>
    <r>
      <rPr>
        <sz val="11"/>
        <color rgb="FF000000"/>
        <rFont val="Calibri"/>
      </rPr>
      <t>This setting lets users turn on Credential Guard with virtualization-based security to help protect credentials. The "Enabled with UEFI lock" option ensures that Credential Guard cannot be disabled remotely. In order to disable the feature, you must set the Group Policy to "Disabled" as well as remove the security functionality from each computer, with a physically present user, in order to clear configuration persisted in UEFI.</t>
    </r>
    <r>
      <rPr>
        <sz val="11"/>
        <color rgb="FF000000"/>
        <rFont val="Calibri"/>
      </rPr>
      <t xml:space="preserve">
</t>
    </r>
    <r>
      <rPr>
        <sz val="11"/>
        <color rgb="FF000000"/>
        <rFont val="Calibri"/>
      </rPr>
      <t xml:space="preserve">The recommended state for this setting is: </t>
    </r>
    <r>
      <rPr>
        <b/>
        <sz val="11"/>
        <color rgb="FF000000"/>
        <rFont val="Calibri"/>
      </rPr>
      <t>Enabled with UEFI lock</t>
    </r>
    <r>
      <rPr>
        <sz val="11"/>
        <color rgb="FF000000"/>
        <rFont val="Calibri"/>
      </rPr>
      <t>.</t>
    </r>
    <r>
      <rPr>
        <sz val="11"/>
        <color rgb="FF000000"/>
        <rFont val="Calibri"/>
      </rPr>
      <t xml:space="preserve">
</t>
    </r>
    <r>
      <rPr>
        <b/>
        <sz val="11"/>
        <color rgb="FF000000"/>
        <rFont val="Calibri"/>
      </rPr>
      <t>Note:</t>
    </r>
    <r>
      <rPr>
        <sz val="11"/>
        <color rgb="FF000000"/>
        <rFont val="Calibri"/>
      </rPr>
      <t xml:space="preserve"> Virtualization Based Security requires a 64-bit version of Windows with Secure Boot enabled, which in turn requires that Windows was installed with a UEFI BIOS configuration, not a Legacy BIOS configuration. In addition, if running Windows on a virtual machine, the hardware-assisted CPU virtualization feature (Intel VT-x or AMD-V) must be exposed by the host to the guest VM.</t>
    </r>
    <r>
      <rPr>
        <sz val="11"/>
        <color rgb="FF000000"/>
        <rFont val="Calibri"/>
      </rPr>
      <t xml:space="preserve">
</t>
    </r>
    <r>
      <rPr>
        <sz val="11"/>
        <color rgb="FF000000"/>
        <rFont val="Calibri"/>
      </rPr>
      <t xml:space="preserve">More information on system requirements for this feature can be found at Windows Defender Credential Guard Requirements (Windows 10) | Microsoft Docs </t>
    </r>
    <r>
      <rPr>
        <sz val="11"/>
        <color rgb="FF0000FF"/>
        <rFont val="Calibri"/>
      </rPr>
      <t>(https://docs.microsoft.com/en-us/windows/security/identity-protection/credential-guard/credential-guard-requirements)</t>
    </r>
    <r>
      <rPr>
        <sz val="11"/>
        <color rgb="FF000000"/>
        <rFont val="Calibri"/>
      </rPr>
      <t xml:space="preserve">
</t>
    </r>
    <r>
      <rPr>
        <b/>
        <sz val="11"/>
        <color rgb="FF000000"/>
        <rFont val="Calibri"/>
      </rPr>
      <t>Note #2:</t>
    </r>
    <r>
      <rPr>
        <sz val="11"/>
        <color rgb="FF000000"/>
        <rFont val="Calibri"/>
      </rPr>
      <t xml:space="preserve"> Credential Guard and Device Guard are not currently supported when using Azure IaaS VMs.</t>
    </r>
  </si>
  <si>
    <r>
      <rPr>
        <sz val="11"/>
        <color rgb="FF000000"/>
        <rFont val="Calibri"/>
      </rPr>
      <t>The</t>
    </r>
    <r>
      <rPr>
        <sz val="11"/>
        <color rgb="FF000000"/>
        <rFont val="Calibri"/>
      </rPr>
      <t xml:space="preserve">
</t>
    </r>
    <r>
      <rPr>
        <sz val="11"/>
        <color rgb="FF000000"/>
        <rFont val="Calibri"/>
      </rPr>
      <t>Enabled with UEFI lock</t>
    </r>
    <r>
      <rPr>
        <sz val="11"/>
        <color rgb="FF000000"/>
        <rFont val="Calibri"/>
      </rPr>
      <t xml:space="preserve">
</t>
    </r>
    <r>
      <rPr>
        <sz val="11"/>
        <color rgb="FF000000"/>
        <rFont val="Calibri"/>
      </rPr>
      <t>option ensures that Credential Guard cannot be disabled remotely.</t>
    </r>
  </si>
  <si>
    <r>
      <rPr>
        <b/>
        <sz val="11"/>
        <color rgb="FF000000"/>
        <rFont val="Calibri"/>
      </rPr>
      <t>Note:</t>
    </r>
    <r>
      <rPr>
        <sz val="11"/>
        <color rgb="FF000000"/>
        <rFont val="Calibri"/>
      </rPr>
      <t xml:space="preserve"> This setting was moved from the Next Generation (NG) profile to the Level 1 (L1) profile for the </t>
    </r>
    <r>
      <rPr>
        <b/>
        <sz val="11"/>
        <color rgb="FF000000"/>
        <rFont val="Calibri"/>
      </rPr>
      <t>Windows 11 Operating System only</t>
    </r>
    <r>
      <rPr>
        <sz val="11"/>
        <color rgb="FF000000"/>
        <rFont val="Calibri"/>
      </rPr>
      <t>. NG profile settings were isolated from the L1 profile due to potential hardware compatibility issues. The Windows 11 Operating System is dependent on the same hardware as the NG settings, so hardware compatibility is no longer an issue.</t>
    </r>
    <r>
      <rPr>
        <sz val="11"/>
        <color rgb="FF000000"/>
        <rFont val="Calibri"/>
      </rPr>
      <t xml:space="preserve">
</t>
    </r>
    <r>
      <rPr>
        <b/>
        <sz val="11"/>
        <color rgb="FF000000"/>
        <rFont val="Calibri"/>
      </rPr>
      <t>Warning:</t>
    </r>
    <r>
      <rPr>
        <sz val="11"/>
        <color rgb="FF000000"/>
        <rFont val="Calibri"/>
      </rPr>
      <t xml:space="preserve"> All drivers on the system must be compatible with this feature or the system may crash. Ensure that this policy setting is only deployed to computers which are known to be compatible.</t>
    </r>
    <r>
      <rPr>
        <sz val="11"/>
        <color rgb="FF000000"/>
        <rFont val="Calibri"/>
      </rPr>
      <t xml:space="preserve">
</t>
    </r>
    <r>
      <rPr>
        <b/>
        <sz val="11"/>
        <color rgb="FF000000"/>
        <rFont val="Calibri"/>
      </rPr>
      <t>Warning #2:</t>
    </r>
    <r>
      <rPr>
        <sz val="11"/>
        <color rgb="FF000000"/>
        <rFont val="Calibri"/>
      </rPr>
      <t xml:space="preserve"> Once this setting is turned on and active, </t>
    </r>
    <r>
      <rPr>
        <b/>
        <sz val="11"/>
        <color rgb="FF000000"/>
        <rFont val="Calibri"/>
      </rPr>
      <t>Credential Guard cannot be disabled solely via GPO</t>
    </r>
    <r>
      <rPr>
        <sz val="11"/>
        <color rgb="FF000000"/>
        <rFont val="Calibri"/>
      </rPr>
      <t xml:space="preserve"> or any other remote method. After removing the setting from GPO, the features must also be manually disabled </t>
    </r>
    <r>
      <rPr>
        <i/>
        <sz val="11"/>
        <color rgb="FF000000"/>
        <rFont val="Calibri"/>
      </rPr>
      <t>locally at the machine</t>
    </r>
    <r>
      <rPr>
        <sz val="11"/>
        <color rgb="FF000000"/>
        <rFont val="Calibri"/>
      </rPr>
      <t xml:space="preserve"> using the steps provided at this link:</t>
    </r>
    <r>
      <rPr>
        <sz val="11"/>
        <color rgb="FF000000"/>
        <rFont val="Calibri"/>
      </rPr>
      <t xml:space="preserve">
</t>
    </r>
    <r>
      <rPr>
        <sz val="11"/>
        <color rgb="FF000000"/>
        <rFont val="Calibri"/>
      </rPr>
      <t xml:space="preserve">Manage Windows Defender Credential Guard (Windows 10) | Microsoft Docs </t>
    </r>
    <r>
      <rPr>
        <sz val="11"/>
        <color rgb="FF0000FF"/>
        <rFont val="Calibri"/>
      </rPr>
      <t>(https://docs.microsoft.com/en-us/windows/security/identity-protection/credential-guard/credential-guard-manage#disable-windows-defender-credential-guard)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</si>
  <si>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HKLM\SOFTWARE\Policies\Microsoft\Windows\DeviceGuard:LsaCfgFlags</t>
    </r>
    <r>
      <rPr>
        <sz val="11"/>
        <color rgb="FF006096"/>
        <rFont val="Roboto Condensed"/>
      </rPr>
      <t xml:space="preserve">
</t>
    </r>
  </si>
  <si>
    <t>High-05.09</t>
  </si>
  <si>
    <r>
      <rPr>
        <sz val="11"/>
        <rFont val="Calibri"/>
      </rPr>
      <t xml:space="preserve">Ensure </t>
    </r>
    <r>
      <rPr>
        <sz val="11"/>
        <color rgb="FF000000"/>
        <rFont val="Calibri"/>
      </rPr>
      <t>'</t>
    </r>
    <r>
      <rPr>
        <b/>
        <sz val="11"/>
        <color rgb="FF000000"/>
        <rFont val="Calibri"/>
      </rPr>
      <t>Turn On Virtualization Based Security: Secure Launch Configuration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</si>
  <si>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Guard\Turn On Virtualization Based Security: Secure Launch Configuration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DeviceGuard.admx/adml</t>
    </r>
    <r>
      <rPr>
        <sz val="11"/>
        <color rgb="FF000000"/>
        <rFont val="Calibri"/>
      </rPr>
      <t xml:space="preserve"> that is included with the Microsoft Windows 10 Release 1809 &amp; Server 2019 Administrative Templates (or newer).</t>
    </r>
  </si>
  <si>
    <r>
      <rPr>
        <sz val="11"/>
        <color rgb="FF000000"/>
        <rFont val="Calibri"/>
      </rPr>
      <t>Secure Launch protects the Virtualization Based Security environment from exploited vulnerabilities in device firmware.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Credential Guard and Device Guard are not currently supported when using Azure IaaS VMs.</t>
    </r>
  </si>
  <si>
    <r>
      <rPr>
        <sz val="11"/>
        <color rgb="FF000000"/>
        <rFont val="Calibri"/>
      </rPr>
      <t>Secure Launch changes the way Windows boots to use Intel Trusted Execution Technology (TXT) and Runtime BIOS Resilience features to prevent firmware exploits from being able to impact the security of the Windows Virtualization Based Security environment.</t>
    </r>
  </si>
  <si>
    <r>
      <rPr>
        <b/>
        <sz val="11"/>
        <color rgb="FF000000"/>
        <rFont val="Calibri"/>
      </rPr>
      <t>Note:</t>
    </r>
    <r>
      <rPr>
        <sz val="11"/>
        <color rgb="FF000000"/>
        <rFont val="Calibri"/>
      </rPr>
      <t xml:space="preserve"> This setting was moved from the Next Generation (NG) profile to the Level 1 (L1) profile for the </t>
    </r>
    <r>
      <rPr>
        <b/>
        <sz val="11"/>
        <color rgb="FF000000"/>
        <rFont val="Calibri"/>
      </rPr>
      <t>Windows 11 Operating System only</t>
    </r>
    <r>
      <rPr>
        <sz val="11"/>
        <color rgb="FF000000"/>
        <rFont val="Calibri"/>
      </rPr>
      <t>. NG profile settings were isolated from the L1 profile due to potential hardware compatibility issues. The Windows 11 Operating System is dependent on the same hardware as the NG settings, so hardware compatibility is no longer an issue.</t>
    </r>
    <r>
      <rPr>
        <sz val="11"/>
        <color rgb="FF000000"/>
        <rFont val="Calibri"/>
      </rPr>
      <t xml:space="preserve">
</t>
    </r>
    <r>
      <rPr>
        <b/>
        <sz val="11"/>
        <color rgb="FF000000"/>
        <rFont val="Calibri"/>
      </rPr>
      <t>Warning</t>
    </r>
    <r>
      <rPr>
        <sz val="11"/>
        <color rgb="FF000000"/>
        <rFont val="Calibri"/>
      </rPr>
      <t>: All drivers on the system must be compatible with this feature or the system may crash. Ensure that this policy setting is only deployed to computers which are known to be compatible.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</si>
  <si>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HKLM\SOFTWARE\Policies\Microsoft\Windows\DeviceGuard:ConfigureSystemGuardLaunch</t>
    </r>
    <r>
      <rPr>
        <sz val="11"/>
        <color rgb="FF006096"/>
        <rFont val="Roboto Condensed"/>
      </rPr>
      <t xml:space="preserve">
</t>
    </r>
  </si>
  <si>
    <r>
      <rPr>
        <sz val="11"/>
        <color rgb="FF000000"/>
        <rFont val="Calibri"/>
      </rPr>
      <t>Not Configured. (Administrative users can choose whether to enable or disable Secure Launch.)</t>
    </r>
  </si>
  <si>
    <t>Controlled Folder Access</t>
  </si>
  <si>
    <t>High-06.00</t>
  </si>
  <si>
    <r>
      <rPr>
        <b/>
        <sz val="11"/>
        <color rgb="FF003B5C"/>
        <rFont val="Calibri"/>
      </rPr>
      <t>Section overview: 'Controlled Folder Access'</t>
    </r>
  </si>
  <si>
    <r>
      <rPr>
        <sz val="11"/>
        <color rgb="FF000000"/>
        <rFont val="Calibri"/>
      </rPr>
      <t xml:space="preserve">Configure the individual settings in recommendations </t>
    </r>
    <r>
      <rPr>
        <b/>
        <sz val="11"/>
        <color rgb="FF000000"/>
        <rFont val="Calibri"/>
      </rPr>
      <t>High-06.01</t>
    </r>
    <r>
      <rPr>
        <sz val="11"/>
        <color rgb="FF000000"/>
        <rFont val="Calibri"/>
      </rPr>
      <t xml:space="preserve"> through </t>
    </r>
    <r>
      <rPr>
        <b/>
        <sz val="11"/>
        <color rgb="FF000000"/>
        <rFont val="Calibri"/>
      </rPr>
      <t>High-06.03</t>
    </r>
    <r>
      <rPr>
        <sz val="11"/>
        <color rgb="FF000000"/>
        <rFont val="Calibri"/>
      </rPr>
      <t xml:space="preserve"> to implement controlled Folder Access.</t>
    </r>
  </si>
  <si>
    <r>
      <rPr>
        <sz val="11"/>
        <color rgb="FF000000"/>
        <rFont val="Calibri"/>
      </rPr>
      <t>Controlled Folder Access, a security feature of Microsoft Windows 10, forms part of Microsoft Defender Exploit Guard. It is designed to combat the threat of ransomware.</t>
    </r>
    <r>
      <rPr>
        <sz val="11"/>
        <color rgb="FF000000"/>
        <rFont val="Calibri"/>
      </rPr>
      <t xml:space="preserve">
</t>
    </r>
    <r>
      <rPr>
        <sz val="11"/>
        <color rgb="FF000000"/>
        <rFont val="Calibri"/>
      </rPr>
      <t>In order to use Controlled Folder Access, Microsoft Defender Antivirus must be configured as the primary real-time antivirus scanning engine on workstations. Other third-party antivirus solutions may offer similar functionality as part of their offerings.</t>
    </r>
  </si>
  <si>
    <t>High-06.01</t>
  </si>
  <si>
    <r>
      <rPr>
        <sz val="11"/>
        <rFont val="Calibri"/>
      </rPr>
      <t xml:space="preserve">Ensure </t>
    </r>
    <r>
      <rPr>
        <sz val="11"/>
        <color rgb="FF000000"/>
        <rFont val="Calibri"/>
      </rPr>
      <t>'</t>
    </r>
    <r>
      <rPr>
        <b/>
        <sz val="11"/>
        <color rgb="FF000000"/>
        <rFont val="Calibri"/>
      </rPr>
      <t>Configure allowed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</si>
  <si>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Guard\Controlled Folder Access\Configure allowed applications</t>
    </r>
    <r>
      <rPr>
        <sz val="11"/>
        <color rgb="FF006096"/>
        <rFont val="Roboto Condensed"/>
      </rPr>
      <t xml:space="preserve">
</t>
    </r>
  </si>
  <si>
    <t>High-06.02</t>
  </si>
  <si>
    <r>
      <rPr>
        <sz val="11"/>
        <rFont val="Calibri"/>
      </rPr>
      <t xml:space="preserve">Ensure </t>
    </r>
    <r>
      <rPr>
        <sz val="11"/>
        <color rgb="FF000000"/>
        <rFont val="Calibri"/>
      </rPr>
      <t>'</t>
    </r>
    <r>
      <rPr>
        <b/>
        <sz val="11"/>
        <color rgb="FF000000"/>
        <rFont val="Calibri"/>
      </rPr>
      <t>Configure Controlled folder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</si>
  <si>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Guard\Controlled Folder Access\Configure Controlled folder access</t>
    </r>
    <r>
      <rPr>
        <sz val="11"/>
        <color rgb="FF006096"/>
        <rFont val="Roboto Condensed"/>
      </rPr>
      <t xml:space="preserve">
</t>
    </r>
  </si>
  <si>
    <t>High-06.03</t>
  </si>
  <si>
    <r>
      <rPr>
        <sz val="11"/>
        <rFont val="Calibri"/>
      </rPr>
      <t xml:space="preserve">Ensure </t>
    </r>
    <r>
      <rPr>
        <sz val="11"/>
        <color rgb="FF000000"/>
        <rFont val="Calibri"/>
      </rPr>
      <t>'</t>
    </r>
    <r>
      <rPr>
        <b/>
        <sz val="11"/>
        <color rgb="FF000000"/>
        <rFont val="Calibri"/>
      </rPr>
      <t>Configure protected folders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</si>
  <si>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Antivirus\Microsoft Defender Exploit Guard\Controlled Folder Access\Configure protected folders</t>
    </r>
    <r>
      <rPr>
        <sz val="11"/>
        <color rgb="FF006096"/>
        <rFont val="Roboto Condensed"/>
      </rPr>
      <t xml:space="preserve">
</t>
    </r>
  </si>
  <si>
    <t>Credential entry</t>
  </si>
  <si>
    <t>High-07.00</t>
  </si>
  <si>
    <r>
      <rPr>
        <b/>
        <sz val="11"/>
        <color rgb="FF003B5C"/>
        <rFont val="Calibri"/>
      </rPr>
      <t>Section overview: 'Credential entry'</t>
    </r>
  </si>
  <si>
    <r>
      <rPr>
        <sz val="11"/>
        <color rgb="FF000000"/>
        <rFont val="Calibri"/>
      </rPr>
      <t xml:space="preserve">Configure the individual settings in recommendations </t>
    </r>
    <r>
      <rPr>
        <b/>
        <sz val="11"/>
        <color rgb="FF000000"/>
        <rFont val="Calibri"/>
      </rPr>
      <t>High-07.01</t>
    </r>
    <r>
      <rPr>
        <sz val="11"/>
        <color rgb="FF000000"/>
        <rFont val="Calibri"/>
      </rPr>
      <t xml:space="preserve"> through </t>
    </r>
    <r>
      <rPr>
        <b/>
        <sz val="11"/>
        <color rgb="FF000000"/>
        <rFont val="Calibri"/>
      </rPr>
      <t>High-07.09</t>
    </r>
    <r>
      <rPr>
        <sz val="11"/>
        <color rgb="FF000000"/>
        <rFont val="Calibri"/>
      </rPr>
      <t xml:space="preserve"> to implement credential entry.</t>
    </r>
  </si>
  <si>
    <r>
      <rPr>
        <sz val="11"/>
        <color rgb="FF000000"/>
        <rFont val="Calibri"/>
      </rPr>
      <t>When users enter their credentials on a workstation it provides an opportunity for malicious code, such as a key logging application, to capture the credentials. To reduce this risk, users should be authenticated by using a trusted path to enter their credentials on the Secure Desktop.</t>
    </r>
  </si>
  <si>
    <t>High-07.01</t>
  </si>
  <si>
    <r>
      <rPr>
        <sz val="11"/>
        <rFont val="Calibri"/>
      </rPr>
      <t xml:space="preserve">Ensure </t>
    </r>
    <r>
      <rPr>
        <sz val="11"/>
        <color rgb="FF000000"/>
        <rFont val="Calibri"/>
      </rPr>
      <t>'</t>
    </r>
    <r>
      <rPr>
        <b/>
        <sz val="11"/>
        <color rgb="FF000000"/>
        <rFont val="Calibri"/>
      </rPr>
      <t>Do not display network selection UI</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</si>
  <si>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Templates\System\Logon\Do not display network selection UI</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Logon.admx/adml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</si>
  <si>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control whether anyone can interact with available networks UI on the logon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</si>
  <si>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An unauthorized user could disconnect the PC from the network or can connect the PC to other available networks without signing into Windows.</t>
    </r>
  </si>
  <si>
    <r>
      <rPr>
        <sz val="11"/>
        <color rgb="FF000000"/>
        <rFont val="Calibri"/>
      </rPr>
      <t>The PC's network connectivity state cannot be changed without signing into Windows.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</si>
  <si>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HKLM\SOFTWARE\Policies\Microsoft\Windows\System:DontDisplayNetworkSelectionUI</t>
    </r>
    <r>
      <rPr>
        <sz val="11"/>
        <color rgb="FF006096"/>
        <rFont val="Roboto Condensed"/>
      </rPr>
      <t xml:space="preserve">
</t>
    </r>
  </si>
  <si>
    <r>
      <rPr>
        <sz val="11"/>
        <color rgb="FF000000"/>
        <rFont val="Calibri"/>
      </rPr>
      <t>Disabled. (Any user can disconnect the PC from the network or can connect the PC to other available networks without signing into Windows.)</t>
    </r>
  </si>
  <si>
    <t>High-07.02</t>
  </si>
  <si>
    <r>
      <rPr>
        <sz val="11"/>
        <rFont val="Calibri"/>
      </rPr>
      <t xml:space="preserve">Ensure </t>
    </r>
    <r>
      <rPr>
        <sz val="11"/>
        <color rgb="FF000000"/>
        <rFont val="Calibri"/>
      </rPr>
      <t>'</t>
    </r>
    <r>
      <rPr>
        <b/>
        <sz val="11"/>
        <color rgb="FF000000"/>
        <rFont val="Calibri"/>
      </rPr>
      <t>Enumerate local users on domain-joined computers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</si>
  <si>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Templates\System\Logon\Enumerate local users on domain-joined computers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</si>
  <si>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local users to be enumerated on domain-joined computers.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</si>
  <si>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 threat actor could use this feature to gather account names of other users, that information could then be used in conjunction with other types of attacks such as guessing passwords or social engineering. The value of this countermeasure is small because a user with domain credentials could gather the same account information using other methods.</t>
    </r>
  </si>
  <si>
    <r>
      <rPr>
        <sz val="11"/>
        <color rgb="FF000000"/>
        <rFont val="Calibri"/>
      </rPr>
      <t>None - this is the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</si>
  <si>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HKLM\SOFTWARE\Policies\Microsoft\Windows\System:EnumerateLocalUsers</t>
    </r>
    <r>
      <rPr>
        <sz val="11"/>
        <color rgb="FF006096"/>
        <rFont val="Roboto Condensed"/>
      </rPr>
      <t xml:space="preserve">
</t>
    </r>
  </si>
  <si>
    <r>
      <rPr>
        <sz val="11"/>
        <color rgb="FF000000"/>
        <rFont val="Calibri"/>
      </rPr>
      <t>Disabled. (The Logon UI will not enumerate local users on domain-joined computers.)</t>
    </r>
  </si>
  <si>
    <t>High-07.03</t>
  </si>
  <si>
    <r>
      <rPr>
        <sz val="11"/>
        <rFont val="Calibri"/>
      </rPr>
      <t xml:space="preserve">Ensure </t>
    </r>
    <r>
      <rPr>
        <sz val="11"/>
        <color rgb="FF000000"/>
        <rFont val="Calibri"/>
      </rPr>
      <t>'</t>
    </r>
    <r>
      <rPr>
        <b/>
        <sz val="11"/>
        <color rgb="FF000000"/>
        <rFont val="Calibri"/>
      </rPr>
      <t>Do not display the password reveal button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</si>
  <si>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Interface\Do not display the password reveal button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CredUI.admx/adml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</si>
  <si>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configure the display of the password reveal button in password entry user experiences.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</si>
  <si>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is a useful feature when entering a long and complex password, especially when using a touchscreen. The potential risk is that someone else may see your password while surreptitiously observing your screen.</t>
    </r>
  </si>
  <si>
    <r>
      <rPr>
        <sz val="11"/>
        <color rgb="FF000000"/>
        <rFont val="Calibri"/>
      </rPr>
      <t>The password reveal button will not be displayed after a user types a password in the password entry text box.</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</si>
  <si>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HKLM\SOFTWARE\Policies\Microsoft\Windows\CredUI:DisablePasswordReveal</t>
    </r>
    <r>
      <rPr>
        <sz val="11"/>
        <color rgb="FF006096"/>
        <rFont val="Roboto Condensed"/>
      </rPr>
      <t xml:space="preserve">
</t>
    </r>
  </si>
  <si>
    <r>
      <rPr>
        <sz val="11"/>
        <color rgb="FF000000"/>
        <rFont val="Calibri"/>
      </rPr>
      <t>Disabled. (The password reveal button is displayed after a user types a password in the password entry text box. If the user clicks on the button, the typed password is displayed on-screen in plain text.)</t>
    </r>
  </si>
  <si>
    <t>High-07.04</t>
  </si>
  <si>
    <r>
      <rPr>
        <sz val="11"/>
        <rFont val="Calibri"/>
      </rPr>
      <t xml:space="preserve">Ensure </t>
    </r>
    <r>
      <rPr>
        <sz val="11"/>
        <color rgb="FF000000"/>
        <rFont val="Calibri"/>
      </rPr>
      <t>'</t>
    </r>
    <r>
      <rPr>
        <b/>
        <sz val="11"/>
        <color rgb="FF000000"/>
        <rFont val="Calibri"/>
      </rPr>
      <t>Enumerate administrator accounts on elevation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</si>
  <si>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Interface\Enumerate administrator accounts on elevation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CredUI.admx/adml</t>
    </r>
    <r>
      <rPr>
        <sz val="11"/>
        <color rgb="FF000000"/>
        <rFont val="Calibri"/>
      </rPr>
      <t xml:space="preserve"> that is included with all versions of the Microsoft Windows Administrative Templates.</t>
    </r>
  </si>
  <si>
    <r>
      <rPr>
        <sz val="11"/>
        <color rgb="FF000000"/>
        <rFont val="Calibri"/>
      </rPr>
      <t>This policy setting controls whether administrator accounts are displayed when a user attempts to elevate a running application.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</si>
  <si>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could see the list of administrator accounts, making it slightly easier for a threat actor who has logged onto a console session to try to crack the passwords of those accounts.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</si>
  <si>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HKLM\SOFTWARE\Microsoft\Windows\CurrentVersion\Policies\CredUI:EnumerateAdministrators</t>
    </r>
    <r>
      <rPr>
        <sz val="11"/>
        <color rgb="FF006096"/>
        <rFont val="Roboto Condensed"/>
      </rPr>
      <t xml:space="preserve">
</t>
    </r>
  </si>
  <si>
    <r>
      <rPr>
        <sz val="11"/>
        <color rgb="FF000000"/>
        <rFont val="Calibri"/>
      </rPr>
      <t>Disabled. (Users will be required to always type in a username and password to elevate.)</t>
    </r>
  </si>
  <si>
    <t>High-07.05</t>
  </si>
  <si>
    <r>
      <rPr>
        <sz val="11"/>
        <rFont val="Calibri"/>
      </rPr>
      <t xml:space="preserve">Ensure </t>
    </r>
    <r>
      <rPr>
        <sz val="11"/>
        <color rgb="FF000000"/>
        <rFont val="Calibri"/>
      </rPr>
      <t>'</t>
    </r>
    <r>
      <rPr>
        <b/>
        <sz val="11"/>
        <color rgb="FF000000"/>
        <rFont val="Calibri"/>
      </rPr>
      <t>Require trusted path for credential entry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</si>
  <si>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Components\Credential User Interface\Require trusted path for credential entry</t>
    </r>
    <r>
      <rPr>
        <sz val="11"/>
        <color rgb="FF006096"/>
        <rFont val="Roboto Condensed"/>
      </rPr>
      <t xml:space="preserve">
</t>
    </r>
  </si>
  <si>
    <t>High-07.06</t>
  </si>
  <si>
    <r>
      <rPr>
        <sz val="11"/>
        <rFont val="Calibri"/>
      </rPr>
      <t xml:space="preserve">Ensure </t>
    </r>
    <r>
      <rPr>
        <sz val="11"/>
        <color rgb="FF000000"/>
        <rFont val="Calibri"/>
      </rPr>
      <t>'</t>
    </r>
    <r>
      <rPr>
        <b/>
        <sz val="11"/>
        <color rgb="FF000000"/>
        <rFont val="Calibri"/>
      </rPr>
      <t>Disable or enable software Secure Attention Sequence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</si>
  <si>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Logon Options\Disable or enable software Secure Attention Sequence</t>
    </r>
    <r>
      <rPr>
        <sz val="11"/>
        <color rgb="FF006096"/>
        <rFont val="Roboto Condensed"/>
      </rPr>
      <t xml:space="preserve">
</t>
    </r>
  </si>
  <si>
    <t>High-07.07</t>
  </si>
  <si>
    <r>
      <rPr>
        <sz val="11"/>
        <rFont val="Calibri"/>
      </rPr>
      <t xml:space="preserve">Ensure </t>
    </r>
    <r>
      <rPr>
        <sz val="11"/>
        <color rgb="FF000000"/>
        <rFont val="Calibri"/>
      </rPr>
      <t>'</t>
    </r>
    <r>
      <rPr>
        <b/>
        <sz val="11"/>
        <color rgb="FF000000"/>
        <rFont val="Calibri"/>
      </rPr>
      <t>Enable MPR notifications for the system</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</si>
  <si>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To establish the recommended configuration via configuration profiles, set the following Settings Catalog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Administrative Templates\Windows Components\Windows Logon Options\Enable MPR notifications for the system</t>
    </r>
    <r>
      <rPr>
        <sz val="11"/>
        <color rgb="FF006096"/>
        <rFont val="Roboto Condensed"/>
      </rPr>
      <t xml:space="preserve">
</t>
    </r>
  </si>
  <si>
    <r>
      <rPr>
        <sz val="11"/>
        <color rgb="FF000000"/>
        <rFont val="Calibri"/>
      </rPr>
      <t xml:space="preserve">This policy setting controls whether </t>
    </r>
    <r>
      <rPr>
        <b/>
        <sz val="11"/>
        <color rgb="FF000000"/>
        <rFont val="Calibri"/>
      </rPr>
      <t>winlogon</t>
    </r>
    <r>
      <rPr>
        <sz val="11"/>
        <color rgb="FF000000"/>
        <rFont val="Calibri"/>
      </rPr>
      <t xml:space="preserve"> sends Multiple Provider Router (MPR) notifications. MPR handles communication between the Windows operating system and the installed network providers. MPR checks the registry to determine which providers are installed on the system and the order they are cycled through.</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</si>
  <si>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MPR is a legacy utility that provides notifications to registered credential managers or network providers when there is a logon event or a password change event. Although this functionality can be used by legitimate applications, it can also be abused by attackers to harvest logon information.</t>
    </r>
  </si>
  <si>
    <r>
      <rPr>
        <b/>
        <sz val="11"/>
        <color rgb="FF000000"/>
        <rFont val="Calibri"/>
      </rPr>
      <t>Winlogon</t>
    </r>
    <r>
      <rPr>
        <sz val="11"/>
        <color rgb="FF000000"/>
        <rFont val="Calibri"/>
      </rPr>
      <t xml:space="preserve"> will not send Multiple Provider Router (MPR) notifications on the system. This setting may also cause issues with reconnecting to drives.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</si>
  <si>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HKLM\SOFTWARE\Microsoft\Windows\CurrentVersion\Policies\System:EnableMPR</t>
    </r>
    <r>
      <rPr>
        <sz val="11"/>
        <color rgb="FF006096"/>
        <rFont val="Roboto Condensed"/>
      </rPr>
      <t xml:space="preserve">
</t>
    </r>
  </si>
  <si>
    <r>
      <rPr>
        <sz val="11"/>
        <color rgb="FF000000"/>
        <rFont val="Calibri"/>
      </rPr>
      <t>Enabled. (Winlogon sends MPR notifications if a credential manager is configured.)</t>
    </r>
  </si>
  <si>
    <t>High-07.08</t>
  </si>
  <si>
    <r>
      <rPr>
        <sz val="11"/>
        <rFont val="Calibri"/>
      </rPr>
      <t xml:space="preserve">Ensure </t>
    </r>
    <r>
      <rPr>
        <sz val="11"/>
        <color rgb="FF000000"/>
        <rFont val="Calibri"/>
      </rPr>
      <t>'</t>
    </r>
    <r>
      <rPr>
        <b/>
        <sz val="11"/>
        <color rgb="FF000000"/>
        <rFont val="Calibri"/>
      </rPr>
      <t>Sign-in and lock last interactive user automatically after a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</si>
  <si>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Logon Options\Sign-in and lock last interactive user automatically after a restart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WinLogon.admx/adml</t>
    </r>
    <r>
      <rPr>
        <sz val="11"/>
        <color rgb="FF000000"/>
        <rFont val="Calibri"/>
      </rPr>
      <t xml:space="preserve"> that is included with the Microsoft Windows 8.1 &amp; Server 2012 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Sign-in last interactive user automatically after a system-initiated restart</t>
    </r>
    <r>
      <rPr>
        <sz val="11"/>
        <color rgb="FF000000"/>
        <rFont val="Calibri"/>
      </rPr>
      <t>, but it was renamed starting with the Windows 10 Release 1903 Administrative Templates.</t>
    </r>
  </si>
  <si>
    <r>
      <rPr>
        <sz val="11"/>
        <color rgb="FF000000"/>
        <rFont val="Calibri"/>
      </rPr>
      <t>This policy setting controls whether a device will automatically sign-in the last interactive user after Windows Update restarts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</si>
  <si>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Disabling this feature will prevent the caching of user's credentials and unauthorized use of the device, and also ensure the user is aware of the restart.</t>
    </r>
  </si>
  <si>
    <r>
      <rPr>
        <sz val="11"/>
        <color rgb="FF000000"/>
        <rFont val="Calibri"/>
      </rPr>
      <t>The device does not store the user's credentials for automatic sign-in after a Windows Update restart. The users' lock screen apps are not restarted after the system restarts. The user is required to present the logon credentials in order to proceed after restart.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</si>
  <si>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HKLM\SOFTWARE\Microsoft\Windows\CurrentVersion\Policies\System:DisableAutomaticRestartSignOn</t>
    </r>
    <r>
      <rPr>
        <sz val="11"/>
        <color rgb="FF006096"/>
        <rFont val="Roboto Condensed"/>
      </rPr>
      <t xml:space="preserve">
</t>
    </r>
  </si>
  <si>
    <r>
      <rPr>
        <sz val="11"/>
        <color rgb="FF000000"/>
        <rFont val="Calibri"/>
      </rPr>
      <t>Enabled. (The device securely saves the user's credentials (including the user name, domain and encrypted password) to configure automatic sign-in after a Windows Update restart. After the Windows Update restart, the user is automatically signed-in and the session is automatically locked with all the lock screen apps configured for that user.)</t>
    </r>
  </si>
  <si>
    <t>High-07.09</t>
  </si>
  <si>
    <r>
      <rPr>
        <sz val="11"/>
        <rFont val="Calibri"/>
      </rPr>
      <t xml:space="preserve">Ensure </t>
    </r>
    <r>
      <rPr>
        <sz val="11"/>
        <color rgb="FF000000"/>
        <rFont val="Calibri"/>
      </rPr>
      <t>'</t>
    </r>
    <r>
      <rPr>
        <b/>
        <sz val="11"/>
        <color rgb="FF000000"/>
        <rFont val="Calibri"/>
      </rPr>
      <t>Interactive logon: Do not require CTRL+ALT+DEL</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</si>
  <si>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Do not require CTRL+ALT+DEL</t>
    </r>
    <r>
      <rPr>
        <sz val="11"/>
        <color rgb="FF006096"/>
        <rFont val="Roboto Condensed"/>
      </rPr>
      <t xml:space="preserve">
</t>
    </r>
  </si>
  <si>
    <r>
      <rPr>
        <sz val="11"/>
        <color rgb="FF000000"/>
        <rFont val="Calibri"/>
      </rPr>
      <t>This policy setting determines whether users must press CTRL+ALT+DEL before they log 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</si>
  <si>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users are not required to press CTRL+ALT+DEL, they are susceptible to attacks that attempt to intercept their passwords. If CTRL+ALT+DEL is required before logon, user passwords are communicated by means of a trusted path.</t>
    </r>
    <r>
      <rPr>
        <sz val="11"/>
        <color rgb="FF000000"/>
        <rFont val="Calibri"/>
      </rPr>
      <t xml:space="preserve">
</t>
    </r>
    <r>
      <rPr>
        <sz val="11"/>
        <color rgb="FF000000"/>
        <rFont val="Calibri"/>
      </rPr>
      <t>A threat actor could install a Trojan horse program that looks like the standard Windows logon dialog box and capture the user's password. The threat actor would then be able to log on to the compromised account with whatever level of privilege that user has.</t>
    </r>
  </si>
  <si>
    <r>
      <rPr>
        <sz val="11"/>
        <color rgb="FF000000"/>
        <rFont val="Calibri"/>
      </rPr>
      <t>Users must press CTRL+ALT+DEL before they log on to Windows unless they use a smart card for Windows logon. A smart card is a tamper-proof device that stores security information.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</si>
  <si>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`0.</t>
    </r>
    <r>
      <rPr>
        <sz val="11"/>
        <color rgb="FF000000"/>
        <rFont val="Calibri"/>
      </rPr>
      <t xml:space="preserve">
</t>
    </r>
    <r>
      <rPr>
        <sz val="11"/>
        <color rgb="FF006096"/>
        <rFont val="Roboto Condensed"/>
      </rPr>
      <t>HKLM\SOFTWARE\Microsoft\Windows\CurrentVersion\Policies\System:DisableCAD</t>
    </r>
    <r>
      <rPr>
        <sz val="11"/>
        <color rgb="FF006096"/>
        <rFont val="Roboto Condensed"/>
      </rPr>
      <t xml:space="preserve">
</t>
    </r>
  </si>
  <si>
    <r>
      <rPr>
        <b/>
        <sz val="11"/>
        <color rgb="FF000000"/>
        <rFont val="Calibri"/>
      </rPr>
      <t>On Windows 7 or older:</t>
    </r>
    <r>
      <rPr>
        <sz val="11"/>
        <color rgb="FF000000"/>
        <rFont val="Calibri"/>
      </rPr>
      <t xml:space="preserve"> Disabled.</t>
    </r>
    <r>
      <rPr>
        <sz val="11"/>
        <color rgb="FF000000"/>
        <rFont val="Calibri"/>
      </rPr>
      <t xml:space="preserve">
</t>
    </r>
    <r>
      <rPr>
        <b/>
        <sz val="11"/>
        <color rgb="FF000000"/>
        <rFont val="Calibri"/>
      </rPr>
      <t>On Windows 8.0 or newer:</t>
    </r>
    <r>
      <rPr>
        <sz val="11"/>
        <color rgb="FF000000"/>
        <rFont val="Calibri"/>
      </rPr>
      <t xml:space="preserve"> Enabled.</t>
    </r>
  </si>
  <si>
    <t>Early Launch Antimalware</t>
  </si>
  <si>
    <t>High-08.00</t>
  </si>
  <si>
    <r>
      <rPr>
        <b/>
        <sz val="11"/>
        <color rgb="FF003B5C"/>
        <rFont val="Calibri"/>
      </rPr>
      <t>Section overview: 'Early Launch Antimalware'</t>
    </r>
  </si>
  <si>
    <r>
      <rPr>
        <sz val="11"/>
        <color rgb="FF000000"/>
        <rFont val="Calibri"/>
      </rPr>
      <t xml:space="preserve">Configure the individual setting in recommendation </t>
    </r>
    <r>
      <rPr>
        <b/>
        <sz val="11"/>
        <color rgb="FF000000"/>
        <rFont val="Calibri"/>
      </rPr>
      <t>High-08.01</t>
    </r>
    <r>
      <rPr>
        <sz val="11"/>
        <color rgb="FF000000"/>
        <rFont val="Calibri"/>
      </rPr>
      <t xml:space="preserve"> to implement early Launch Antimalware.</t>
    </r>
  </si>
  <si>
    <r>
      <rPr>
        <sz val="11"/>
        <color rgb="FF000000"/>
        <rFont val="Calibri"/>
      </rPr>
      <t>Another key security feature of Trusted Boot, supported by Microsoft Windows 10 in combination with motherboards with an Unified Extensible Firmware Interface (UEFI), is Early Launch Antimalware (ELAM). Used in conjunction with Secure Boot, an ELAM driver can be registered as the first non-Microsoft driver that will be initialised on a workstation as part of the boot process, thus allowing it to verify all subsequent drivers before they are initialised. The ELAM driver is capable of allowing only known good drivers to initialise; known good and unknown drivers to initialise; known good, unknown and bad but critical drivers to initialise; or all drivers to initialise. To reduce the risk of malicious drivers, only known good and unknown drivers should be allowed to be initialised during the boot process.</t>
    </r>
  </si>
  <si>
    <t>High-08.01</t>
  </si>
  <si>
    <r>
      <rPr>
        <sz val="11"/>
        <rFont val="Calibri"/>
      </rPr>
      <t xml:space="preserve">Ensure </t>
    </r>
    <r>
      <rPr>
        <sz val="11"/>
        <color rgb="FF000000"/>
        <rFont val="Calibri"/>
      </rPr>
      <t>'</t>
    </r>
    <r>
      <rPr>
        <b/>
        <sz val="11"/>
        <color rgb="FF000000"/>
        <rFont val="Calibri"/>
      </rPr>
      <t>Boot-Start Driver Initialization Policy</t>
    </r>
    <r>
      <rPr>
        <sz val="11"/>
        <color rgb="FF000000"/>
        <rFont val="Calibri"/>
      </rPr>
      <t>'</t>
    </r>
    <r>
      <rPr>
        <sz val="11"/>
        <color rgb="FF000000"/>
        <rFont val="Calibri"/>
      </rPr>
      <t xml:space="preserve"> is set to </t>
    </r>
    <r>
      <rPr>
        <sz val="11"/>
        <color rgb="FF000000"/>
        <rFont val="Calibri"/>
      </rPr>
      <t>'</t>
    </r>
    <r>
      <rPr>
        <b/>
        <sz val="11"/>
        <color rgb="FF000000"/>
        <rFont val="Calibri"/>
      </rPr>
      <t>Enabled: Good, unknown and bad but critical</t>
    </r>
    <r>
      <rPr>
        <sz val="11"/>
        <color rgb="FF000000"/>
        <rFont val="Calibri"/>
      </rPr>
      <t>'</t>
    </r>
  </si>
  <si>
    <r>
      <rPr>
        <sz val="11"/>
        <color rgb="FF000000"/>
        <rFont val="Calibri"/>
      </rPr>
      <t xml:space="preserve">Set the following UI path to </t>
    </r>
    <r>
      <rPr>
        <b/>
        <sz val="11"/>
        <color rgb="FF000000"/>
        <rFont val="Calibri"/>
      </rPr>
      <t>Enabled: Good, unknown and bad but critical</t>
    </r>
    <r>
      <rPr>
        <sz val="11"/>
        <color rgb="FF000000"/>
        <rFont val="Calibri"/>
      </rPr>
      <t xml:space="preserve"> </t>
    </r>
    <r>
      <rPr>
        <b/>
        <sz val="11"/>
        <color rgb="FF000000"/>
        <rFont val="Calibri"/>
      </rPr>
      <t>Good, unknown and bad but critical:</t>
    </r>
    <r>
      <rPr>
        <sz val="11"/>
        <color rgb="FF000000"/>
        <rFont val="Calibri"/>
      </rPr>
      <t xml:space="preserve">
</t>
    </r>
    <r>
      <rPr>
        <sz val="11"/>
        <color rgb="FF006096"/>
        <rFont val="Roboto Condensed"/>
      </rPr>
      <t>Computer Configuration\Policies\Administrative Templates\System\Early Launch Antimalware\Boot-Start Driver Initialization Policy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EarlyLaunchAM.admx/adml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</si>
  <si>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specify which boot-start drivers are initialized based on a classification determined by an Early Launch Antimalware boot-start driver. The Early Launch Antimalware boot-start driver can return the following classifications for each boot-start driver:</t>
    </r>
    <r>
      <rPr>
        <sz val="11"/>
        <color rgb="FF000000"/>
        <rFont val="Calibri"/>
      </rPr>
      <t xml:space="preserve">
</t>
    </r>
    <r>
      <rPr>
        <sz val="11"/>
        <color rgb="FF000000"/>
        <rFont val="Calibri"/>
      </rPr>
      <t xml:space="preserve">- </t>
    </r>
    <r>
      <rPr>
        <b/>
        <sz val="11"/>
        <color rgb="FF000000"/>
        <rFont val="Calibri"/>
      </rPr>
      <t>Good</t>
    </r>
    <r>
      <rPr>
        <sz val="11"/>
        <color rgb="FF000000"/>
        <rFont val="Calibri"/>
      </rPr>
      <t>: The driver has been signed and has not been tampered with.</t>
    </r>
    <r>
      <rPr>
        <sz val="11"/>
        <color rgb="FF000000"/>
        <rFont val="Calibri"/>
      </rPr>
      <t xml:space="preserve">
</t>
    </r>
    <r>
      <rPr>
        <sz val="11"/>
        <color rgb="FF000000"/>
        <rFont val="Calibri"/>
      </rPr>
      <t xml:space="preserve">- </t>
    </r>
    <r>
      <rPr>
        <b/>
        <sz val="11"/>
        <color rgb="FF000000"/>
        <rFont val="Calibri"/>
      </rPr>
      <t>Bad</t>
    </r>
    <r>
      <rPr>
        <sz val="11"/>
        <color rgb="FF000000"/>
        <rFont val="Calibri"/>
      </rPr>
      <t>: The driver has been identified as malware. It is recommended that you do not allow known bad drivers to be initialized.</t>
    </r>
    <r>
      <rPr>
        <sz val="11"/>
        <color rgb="FF000000"/>
        <rFont val="Calibri"/>
      </rPr>
      <t xml:space="preserve">
</t>
    </r>
    <r>
      <rPr>
        <sz val="11"/>
        <color rgb="FF000000"/>
        <rFont val="Calibri"/>
      </rPr>
      <t xml:space="preserve">- </t>
    </r>
    <r>
      <rPr>
        <b/>
        <sz val="11"/>
        <color rgb="FF000000"/>
        <rFont val="Calibri"/>
      </rPr>
      <t>Bad, but required for boot</t>
    </r>
    <r>
      <rPr>
        <sz val="11"/>
        <color rgb="FF000000"/>
        <rFont val="Calibri"/>
      </rPr>
      <t>: The driver has been identified as malware, but the computer cannot successfully boot without loading this driver.</t>
    </r>
    <r>
      <rPr>
        <sz val="11"/>
        <color rgb="FF000000"/>
        <rFont val="Calibri"/>
      </rPr>
      <t xml:space="preserve">
</t>
    </r>
    <r>
      <rPr>
        <sz val="11"/>
        <color rgb="FF000000"/>
        <rFont val="Calibri"/>
      </rPr>
      <t xml:space="preserve">- </t>
    </r>
    <r>
      <rPr>
        <b/>
        <sz val="11"/>
        <color rgb="FF000000"/>
        <rFont val="Calibri"/>
      </rPr>
      <t>Unknown</t>
    </r>
    <r>
      <rPr>
        <sz val="11"/>
        <color rgb="FF000000"/>
        <rFont val="Calibri"/>
      </rPr>
      <t>: This driver has not been attested to by your malware detection application and has not been classified by the Early Launch Antimalware boot-start driver.</t>
    </r>
    <r>
      <rPr>
        <sz val="11"/>
        <color rgb="FF000000"/>
        <rFont val="Calibri"/>
      </rPr>
      <t xml:space="preserve">
</t>
    </r>
    <r>
      <rPr>
        <sz val="11"/>
        <color rgb="FF000000"/>
        <rFont val="Calibri"/>
      </rPr>
      <t>If you enable this policy setting you will be able to choose which boot-start drivers to initialize the next time the computer is started.</t>
    </r>
    <r>
      <rPr>
        <sz val="11"/>
        <color rgb="FF000000"/>
        <rFont val="Calibri"/>
      </rPr>
      <t xml:space="preserve">
</t>
    </r>
    <r>
      <rPr>
        <sz val="11"/>
        <color rgb="FF000000"/>
        <rFont val="Calibri"/>
      </rPr>
      <t>If your malware detection application does not include an Early Launch Antimalware boot-start driver or if your Early Launch Antimalware boot-start driver has been disabled, this setting has no effect and all boot-start drivers are initialized.</t>
    </r>
    <r>
      <rPr>
        <sz val="11"/>
        <color rgb="FF000000"/>
        <rFont val="Calibri"/>
      </rPr>
      <t xml:space="preserve">
</t>
    </r>
    <r>
      <rPr>
        <sz val="11"/>
        <color rgb="FF000000"/>
        <rFont val="Calibri"/>
      </rPr>
      <t xml:space="preserve">The recommended state for this setting is: </t>
    </r>
    <r>
      <rPr>
        <b/>
        <sz val="11"/>
        <color rgb="FF000000"/>
        <rFont val="Calibri"/>
      </rPr>
      <t>Enabled: Good, unknown and bad but critical</t>
    </r>
    <r>
      <rPr>
        <sz val="11"/>
        <color rgb="FF000000"/>
        <rFont val="Calibri"/>
      </rPr>
      <t>.</t>
    </r>
  </si>
  <si>
    <r>
      <rPr>
        <sz val="11"/>
        <color rgb="FF000000"/>
        <rFont val="Calibri"/>
      </rPr>
      <t>This policy setting helps reduce the impact of malware that has already infected your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</si>
  <si>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HKLM\SYSTEM\CurrentControlSet\Policies\EarlyLaunch:DriverLoadPolicy</t>
    </r>
    <r>
      <rPr>
        <sz val="11"/>
        <color rgb="FF006096"/>
        <rFont val="Roboto Condensed"/>
      </rPr>
      <t xml:space="preserve">
</t>
    </r>
  </si>
  <si>
    <r>
      <rPr>
        <sz val="11"/>
        <color rgb="FF000000"/>
        <rFont val="Calibri"/>
      </rPr>
      <t>Disabled. (Boot-start drivers determined to be Good, Unknown or Bad but Boot Critical are initialized and the initialization of drivers determined to be bad is skipped.)</t>
    </r>
  </si>
  <si>
    <t>Elevating privileges</t>
  </si>
  <si>
    <t>High-09.00</t>
  </si>
  <si>
    <r>
      <rPr>
        <b/>
        <sz val="11"/>
        <color rgb="FF003B5C"/>
        <rFont val="Calibri"/>
      </rPr>
      <t>Section overview: 'Elevating privileges'</t>
    </r>
  </si>
  <si>
    <r>
      <rPr>
        <sz val="11"/>
        <color rgb="FF000000"/>
        <rFont val="Calibri"/>
      </rPr>
      <t xml:space="preserve">Configure the individual settings in recommendations </t>
    </r>
    <r>
      <rPr>
        <b/>
        <sz val="11"/>
        <color rgb="FF000000"/>
        <rFont val="Calibri"/>
      </rPr>
      <t>High-09.01</t>
    </r>
    <r>
      <rPr>
        <sz val="11"/>
        <color rgb="FF000000"/>
        <rFont val="Calibri"/>
      </rPr>
      <t xml:space="preserve"> through </t>
    </r>
    <r>
      <rPr>
        <b/>
        <sz val="11"/>
        <color rgb="FF000000"/>
        <rFont val="Calibri"/>
      </rPr>
      <t>High-09.07</t>
    </r>
    <r>
      <rPr>
        <sz val="11"/>
        <color rgb="FF000000"/>
        <rFont val="Calibri"/>
      </rPr>
      <t xml:space="preserve"> to implement elevating privileges.</t>
    </r>
  </si>
  <si>
    <r>
      <rPr>
        <sz val="11"/>
        <color rgb="FF000000"/>
        <rFont val="Calibri"/>
      </rPr>
      <t>Microsoft Windows provides the ability to require confirmation from users, via the User Access Control (UAC) functionality, before any sensitive actions are performed. The default settings allow privileged users to perform sensitive actions without first providing credentials and while standard users must provide privileged credentials they are not required to do so via a trusted path on the Secure Desktop. This provides an opportunity for malicious actors that gain access to an open session of a privileged user to perform sensitive actions at will or for malicious code to capture any credentials entered via a standard user when attempting to elevate their privileges. To reduce this risk, UAC functionality should be implemented to ensure all sensitive actions are authorised by providing credentials on the Secure Desktop.</t>
    </r>
  </si>
  <si>
    <t>High-09.01</t>
  </si>
  <si>
    <r>
      <rPr>
        <sz val="11"/>
        <rFont val="Calibri"/>
      </rPr>
      <t xml:space="preserve">Ensure </t>
    </r>
    <r>
      <rPr>
        <sz val="11"/>
        <color rgb="FF000000"/>
        <rFont val="Calibri"/>
      </rPr>
      <t>'</t>
    </r>
    <r>
      <rPr>
        <b/>
        <sz val="11"/>
        <color rgb="FF000000"/>
        <rFont val="Calibri"/>
      </rPr>
      <t>User Account Control: Admin Approval Mode for the Built-in Administrator account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</si>
  <si>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Admin Approval Mode for the Built-in Administrator account</t>
    </r>
    <r>
      <rPr>
        <sz val="11"/>
        <color rgb="FF006096"/>
        <rFont val="Roboto Condensed"/>
      </rPr>
      <t xml:space="preserve">
</t>
    </r>
  </si>
  <si>
    <r>
      <rPr>
        <sz val="11"/>
        <color rgb="FF000000"/>
        <rFont val="Calibri"/>
      </rPr>
      <t>This policy setting controls the behavior of Admin Approval Mode for the built-in Administrator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</si>
  <si>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One of the risks that the User Account Control feature introduced with Windows Vista is trying to mitigate is that of malicious software running under elevated credentials without the user or administrator being aware of its activity. An attack vector for these programs was to discover the password of the account named "Administrator" because that user account was created for all installations of Windows. To address this risk, in Windows Vista or newer, the built-in Administrator account is now disabled by default. In a default installation of a new computer, accounts with administrative control over the computer are initially set up in one of two ways:</t>
    </r>
    <r>
      <rPr>
        <sz val="11"/>
        <color rgb="FF000000"/>
        <rFont val="Calibri"/>
      </rPr>
      <t xml:space="preserve">
</t>
    </r>
    <r>
      <rPr>
        <sz val="11"/>
        <color rgb="FF000000"/>
        <rFont val="Calibri"/>
      </rPr>
      <t>If the computer is not joined to a domain, the first user account you create has the equivalent permissions as a local administrator.</t>
    </r>
    <r>
      <rPr>
        <sz val="11"/>
        <color rgb="FF000000"/>
        <rFont val="Calibri"/>
      </rPr>
      <t xml:space="preserve">
</t>
    </r>
    <r>
      <rPr>
        <sz val="11"/>
        <color rgb="FF000000"/>
        <rFont val="Calibri"/>
      </rPr>
      <t>If the computer is joined to a domain, no local administrator accounts are created. The Enterprise or Domain Administrator must log on to the computer and create one if a local administrator account is warranted.</t>
    </r>
    <r>
      <rPr>
        <sz val="11"/>
        <color rgb="FF000000"/>
        <rFont val="Calibri"/>
      </rPr>
      <t xml:space="preserve">
</t>
    </r>
    <r>
      <rPr>
        <sz val="11"/>
        <color rgb="FF000000"/>
        <rFont val="Calibri"/>
      </rPr>
      <t>Once Windows is installed, the built-in Administrator account may be manually enabled, but we strongly recommend that this account remain disabled.</t>
    </r>
  </si>
  <si>
    <r>
      <rPr>
        <sz val="11"/>
        <color rgb="FF000000"/>
        <rFont val="Calibri"/>
      </rPr>
      <t>The built-in Administrator account uses Admin Approval Mode. Users that log on using the local Administrator account will be prompted for consent whenever a program requests an elevation in privilege, just like any other user would.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</si>
  <si>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HKLM\SOFTWARE\Microsoft\Windows\CurrentVersion\Policies\System:FilterAdministratorToken</t>
    </r>
    <r>
      <rPr>
        <sz val="11"/>
        <color rgb="FF006096"/>
        <rFont val="Roboto Condensed"/>
      </rPr>
      <t xml:space="preserve">
</t>
    </r>
  </si>
  <si>
    <r>
      <rPr>
        <sz val="11"/>
        <color rgb="FF000000"/>
        <rFont val="Calibri"/>
      </rPr>
      <t>Disabled. (The built-in Administrator account runs all applications with full administrative privilege.)</t>
    </r>
  </si>
  <si>
    <t>High-09.02</t>
  </si>
  <si>
    <r>
      <rPr>
        <sz val="11"/>
        <rFont val="Calibri"/>
      </rPr>
      <t xml:space="preserve">Ensure </t>
    </r>
    <r>
      <rPr>
        <sz val="11"/>
        <color rgb="FF000000"/>
        <rFont val="Calibri"/>
      </rPr>
      <t>'</t>
    </r>
    <r>
      <rPr>
        <b/>
        <sz val="11"/>
        <color rgb="FF000000"/>
        <rFont val="Calibri"/>
      </rPr>
      <t>User Account Control: Behavior of the elevation prompt for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Prompt for credentials on the secure desktop</t>
    </r>
    <r>
      <rPr>
        <sz val="11"/>
        <color rgb="FF000000"/>
        <rFont val="Calibri"/>
      </rPr>
      <t>'</t>
    </r>
  </si>
  <si>
    <r>
      <rPr>
        <sz val="11"/>
        <color rgb="FF000000"/>
        <rFont val="Calibri"/>
      </rPr>
      <t xml:space="preserve">Set the following UI path to </t>
    </r>
    <r>
      <rPr>
        <b/>
        <sz val="11"/>
        <color rgb="FF000000"/>
        <rFont val="Calibri"/>
      </rPr>
      <t>Prompt for credentials on the secure desktop</t>
    </r>
    <r>
      <rPr>
        <sz val="11"/>
        <color rgb="FF000000"/>
        <rFont val="Calibri"/>
      </rPr>
      <t xml:space="preserve"> or </t>
    </r>
    <r>
      <rPr>
        <b/>
        <sz val="11"/>
        <color rgb="FF000000"/>
        <rFont val="Calibri"/>
      </rPr>
      <t>Prompt for credentials on the secure desktop</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administrators in Admin Approval Mode</t>
    </r>
    <r>
      <rPr>
        <sz val="11"/>
        <color rgb="FF006096"/>
        <rFont val="Roboto Condensed"/>
      </rPr>
      <t xml:space="preserve">
</t>
    </r>
  </si>
  <si>
    <r>
      <rPr>
        <sz val="11"/>
        <color rgb="FF000000"/>
        <rFont val="Calibri"/>
      </rPr>
      <t>This policy setting controls the behavior of the elevation prompt for administrators.</t>
    </r>
    <r>
      <rPr>
        <sz val="11"/>
        <color rgb="FF000000"/>
        <rFont val="Calibri"/>
      </rPr>
      <t xml:space="preserve">
</t>
    </r>
    <r>
      <rPr>
        <sz val="11"/>
        <color rgb="FF000000"/>
        <rFont val="Calibri"/>
      </rPr>
      <t xml:space="preserve">The recommended state for this setting is: </t>
    </r>
    <r>
      <rPr>
        <b/>
        <sz val="11"/>
        <color rgb="FF000000"/>
        <rFont val="Calibri"/>
      </rPr>
      <t>Prompt for consent on the secure desktop</t>
    </r>
    <r>
      <rPr>
        <sz val="11"/>
        <color rgb="FF000000"/>
        <rFont val="Calibri"/>
      </rPr>
      <t xml:space="preserve">. Configuring this setting to </t>
    </r>
    <r>
      <rPr>
        <b/>
        <sz val="11"/>
        <color rgb="FF000000"/>
        <rFont val="Calibri"/>
      </rPr>
      <t>Prompt for credentials on the secure desktop</t>
    </r>
    <r>
      <rPr>
        <sz val="11"/>
        <color rgb="FF000000"/>
        <rFont val="Calibri"/>
      </rPr>
      <t xml:space="preserve"> also conforms to the benchmark.</t>
    </r>
  </si>
  <si>
    <r>
      <rPr>
        <sz val="11"/>
        <color rgb="FF000000"/>
        <rFont val="Calibri"/>
      </rPr>
      <t>One of the risks that the UAC feature introduced with Windows Vista is trying to mitigate is that of malicious software running under elevated credentials without the user or administrator being aware of its activity. This setting raises awareness to the administrator of elevated privilege operations and permits the administrator to prevent a malicious program from elevating its privilege when the program attempts to do so.</t>
    </r>
  </si>
  <si>
    <r>
      <rPr>
        <sz val="11"/>
        <color rgb="FF000000"/>
        <rFont val="Calibri"/>
      </rPr>
      <t>When an operation (including execution of a Windows binary) requires elevation of privilege, the user is prompted on the secure desktop to select either Permit or Deny. If the user selects Permit, the operation continues with the user's highest available privilege.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</si>
  <si>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HKLM\SOFTWARE\Microsoft\Windows\CurrentVersion\Policies\System:ConsentPromptBehaviorAdmin</t>
    </r>
    <r>
      <rPr>
        <sz val="11"/>
        <color rgb="FF006096"/>
        <rFont val="Roboto Condensed"/>
      </rPr>
      <t xml:space="preserve">
</t>
    </r>
  </si>
  <si>
    <r>
      <rPr>
        <sz val="11"/>
        <color rgb="FF000000"/>
        <rFont val="Calibri"/>
      </rPr>
      <t>Prompt for consent for non-Windows binaries. (When an operation for a non-Microsoft application requires elevation of privilege, the user is prompted on the secure desktop to select either Permit or Deny. If the user selects Permit, the operation continues with the user's highest available privilege.)</t>
    </r>
  </si>
  <si>
    <t>High-09.03</t>
  </si>
  <si>
    <r>
      <rPr>
        <sz val="11"/>
        <rFont val="Calibri"/>
      </rPr>
      <t xml:space="preserve">Ensure </t>
    </r>
    <r>
      <rPr>
        <sz val="11"/>
        <color rgb="FF000000"/>
        <rFont val="Calibri"/>
      </rPr>
      <t>'</t>
    </r>
    <r>
      <rPr>
        <b/>
        <sz val="11"/>
        <color rgb="FF000000"/>
        <rFont val="Calibri"/>
      </rPr>
      <t>User Account Control: Behavior of the elevation prompt for standard users</t>
    </r>
    <r>
      <rPr>
        <sz val="11"/>
        <color rgb="FF000000"/>
        <rFont val="Calibri"/>
      </rPr>
      <t>'</t>
    </r>
    <r>
      <rPr>
        <sz val="11"/>
        <color rgb="FF000000"/>
        <rFont val="Calibri"/>
      </rPr>
      <t xml:space="preserve"> is set to </t>
    </r>
    <r>
      <rPr>
        <sz val="11"/>
        <color rgb="FF000000"/>
        <rFont val="Calibri"/>
      </rPr>
      <t>'</t>
    </r>
    <r>
      <rPr>
        <b/>
        <sz val="11"/>
        <color rgb="FF000000"/>
        <rFont val="Calibri"/>
      </rPr>
      <t>Automatically deny elevation requests</t>
    </r>
    <r>
      <rPr>
        <sz val="11"/>
        <color rgb="FF000000"/>
        <rFont val="Calibri"/>
      </rPr>
      <t>'</t>
    </r>
  </si>
  <si>
    <r>
      <rPr>
        <sz val="11"/>
        <color rgb="FF000000"/>
        <rFont val="Calibri"/>
      </rPr>
      <t xml:space="preserve">Set the following UI path to </t>
    </r>
    <r>
      <rPr>
        <b/>
        <sz val="11"/>
        <color rgb="FF000000"/>
        <rFont val="Calibri"/>
      </rPr>
      <t>Automatically deny elevation requests</t>
    </r>
    <r>
      <rPr>
        <sz val="11"/>
        <color rgb="FF000000"/>
        <rFont val="Calibri"/>
      </rPr>
      <t xml:space="preserve">
</t>
    </r>
    <r>
      <rPr>
        <sz val="11"/>
        <color rgb="FF006096"/>
        <rFont val="Roboto Condensed"/>
      </rPr>
      <t>Computer Configuration\Policies\Windows Settings\Security Settings\Local Policies\Security Options\User Account Control: Behavior of the elevation prompt for standard users</t>
    </r>
    <r>
      <rPr>
        <sz val="11"/>
        <color rgb="FF006096"/>
        <rFont val="Roboto Condensed"/>
      </rPr>
      <t xml:space="preserve">
</t>
    </r>
  </si>
  <si>
    <r>
      <rPr>
        <sz val="11"/>
        <color rgb="FF000000"/>
        <rFont val="Calibri"/>
      </rPr>
      <t>This policy setting controls the behavior of the elevation prompt for standard users.</t>
    </r>
    <r>
      <rPr>
        <sz val="11"/>
        <color rgb="FF000000"/>
        <rFont val="Calibri"/>
      </rPr>
      <t xml:space="preserve">
</t>
    </r>
    <r>
      <rPr>
        <sz val="11"/>
        <color rgb="FF000000"/>
        <rFont val="Calibri"/>
      </rPr>
      <t xml:space="preserve">The recommended state for this setting is: </t>
    </r>
    <r>
      <rPr>
        <b/>
        <sz val="11"/>
        <color rgb="FF000000"/>
        <rFont val="Calibri"/>
      </rPr>
      <t>Automatically deny elevation requests</t>
    </r>
    <r>
      <rPr>
        <sz val="11"/>
        <color rgb="FF000000"/>
        <rFont val="Calibri"/>
      </rPr>
      <t>.</t>
    </r>
  </si>
  <si>
    <r>
      <rPr>
        <sz val="11"/>
        <color rgb="FF000000"/>
        <rFont val="Calibri"/>
      </rPr>
      <t>One of the risks that the User Account Control feature introduced with Windows Vista is trying to mitigate is that of malicious programs running under elevated credentials without the user or administrator being aware of their activity. This setting raises awareness to the user that a program requires the use of elevated privilege operations and requires that the user be able to supply administrative credentials in order for the program to run.</t>
    </r>
  </si>
  <si>
    <r>
      <rPr>
        <sz val="11"/>
        <color rgb="FF000000"/>
        <rFont val="Calibri"/>
      </rPr>
      <t>When an operation requires elevation of privilege, a configurable access denied error message is displayed. An enterprise that is running desktops as standard user may choose this setting to reduce help desk calls.</t>
    </r>
    <r>
      <rPr>
        <sz val="11"/>
        <color rgb="FF000000"/>
        <rFont val="Calibri"/>
      </rPr>
      <t xml:space="preserve">
</t>
    </r>
    <r>
      <rPr>
        <b/>
        <sz val="11"/>
        <color rgb="FF000000"/>
        <rFont val="Calibri"/>
      </rPr>
      <t>Note:</t>
    </r>
    <r>
      <rPr>
        <sz val="11"/>
        <color rgb="FF000000"/>
        <rFont val="Calibri"/>
      </rPr>
      <t xml:space="preserve"> With this setting configured as recommended, the default error message displayed when a user attempts to perform an operation or run a program requiring privilege elevation (without Administrator rights) is "</t>
    </r>
    <r>
      <rPr>
        <i/>
        <sz val="11"/>
        <color rgb="FF000000"/>
        <rFont val="Calibri"/>
      </rPr>
      <t>This program will not run. This program is blocked by group policy. For more information, contact your system administrator.</t>
    </r>
    <r>
      <rPr>
        <sz val="11"/>
        <color rgb="FF000000"/>
        <rFont val="Calibri"/>
      </rPr>
      <t xml:space="preserve">" Some users who are not used to seeing this message may believe that the operation or program they attempted to run is specifically blocked by group policy, as that is what the message seems to imply. This message may therefore result in user questions as to why that specific operation/program is blocked, when in fact, the problem is that they need to perform the operation or run the program with an Administrative account (or "Run as Administrator" if it </t>
    </r>
    <r>
      <rPr>
        <i/>
        <sz val="11"/>
        <color rgb="FF000000"/>
        <rFont val="Calibri"/>
      </rPr>
      <t>is</t>
    </r>
    <r>
      <rPr>
        <sz val="11"/>
        <color rgb="FF000000"/>
        <rFont val="Calibri"/>
      </rPr>
      <t xml:space="preserve"> already an Administrator account), and they are not doing that.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</si>
  <si>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HKLM\SOFTWARE\Microsoft\Windows\CurrentVersion\Policies\System:ConsentPromptBehaviorUser</t>
    </r>
    <r>
      <rPr>
        <sz val="11"/>
        <color rgb="FF006096"/>
        <rFont val="Roboto Condensed"/>
      </rPr>
      <t xml:space="preserve">
</t>
    </r>
  </si>
  <si>
    <r>
      <rPr>
        <sz val="11"/>
        <color rgb="FF000000"/>
        <rFont val="Calibri"/>
      </rPr>
      <t>Prompt for credentials. (When an operation requires elevation of privilege, the user is prompted to enter an administrative user name and password. If the user enters valid credentials, the operation continues with the applicable privilege.)</t>
    </r>
  </si>
  <si>
    <t>High-09.04</t>
  </si>
  <si>
    <r>
      <rPr>
        <sz val="11"/>
        <rFont val="Calibri"/>
      </rPr>
      <t xml:space="preserve">Ensure </t>
    </r>
    <r>
      <rPr>
        <sz val="11"/>
        <color rgb="FF000000"/>
        <rFont val="Calibri"/>
      </rPr>
      <t>'</t>
    </r>
    <r>
      <rPr>
        <b/>
        <sz val="11"/>
        <color rgb="FF000000"/>
        <rFont val="Calibri"/>
      </rPr>
      <t>User Account Control: Detect application installations and prompt for elevation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</si>
  <si>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Detect application installations and prompt for elevation</t>
    </r>
    <r>
      <rPr>
        <sz val="11"/>
        <color rgb="FF006096"/>
        <rFont val="Roboto Condensed"/>
      </rPr>
      <t xml:space="preserve">
</t>
    </r>
  </si>
  <si>
    <r>
      <rPr>
        <sz val="11"/>
        <color rgb="FF000000"/>
        <rFont val="Calibri"/>
      </rPr>
      <t>This policy setting controls the behavior of application installation detection for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</si>
  <si>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Some malicious software will attempt to install itself after being given permission to run. For example, malicious software with a trusted application shell. The user may have given permission for the program to run because the program is trusted, but if they are then prompted for installation of an unknown component this provides another way of trapping the software before it can do damage</t>
    </r>
  </si>
  <si>
    <r>
      <rPr>
        <sz val="11"/>
        <color rgb="FF000000"/>
        <rFont val="Calibri"/>
      </rPr>
      <t>When an application installation package is detected that requires elevation of privilege, the user is prompted to enter an administrative user name and password. If the user enters valid credentials, the operation continues with the applicable privilege.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</si>
  <si>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HKLM\SOFTWARE\Microsoft\Windows\CurrentVersion\Policies\System:EnableInstallerDetection</t>
    </r>
    <r>
      <rPr>
        <sz val="11"/>
        <color rgb="FF006096"/>
        <rFont val="Roboto Condensed"/>
      </rPr>
      <t xml:space="preserve">
</t>
    </r>
  </si>
  <si>
    <r>
      <rPr>
        <sz val="11"/>
        <color rgb="FF000000"/>
        <rFont val="Calibri"/>
      </rPr>
      <t>Disabled. (Default for enterprise. Application installation packages are not detected and prompted for elevation.)</t>
    </r>
  </si>
  <si>
    <t>High-09.05</t>
  </si>
  <si>
    <r>
      <rPr>
        <sz val="11"/>
        <rFont val="Calibri"/>
      </rPr>
      <t xml:space="preserve">Ensure </t>
    </r>
    <r>
      <rPr>
        <sz val="11"/>
        <color rgb="FF000000"/>
        <rFont val="Calibri"/>
      </rPr>
      <t>'</t>
    </r>
    <r>
      <rPr>
        <b/>
        <sz val="11"/>
        <color rgb="FF000000"/>
        <rFont val="Calibri"/>
      </rPr>
      <t>User Account Control: Only elevate UIAccess applications that are installed in secure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</si>
  <si>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Only elevate UIAccess applications that are installed in secure locations</t>
    </r>
    <r>
      <rPr>
        <sz val="11"/>
        <color rgb="FF006096"/>
        <rFont val="Roboto Condensed"/>
      </rPr>
      <t xml:space="preserve">
</t>
    </r>
  </si>
  <si>
    <r>
      <rPr>
        <sz val="11"/>
        <color rgb="FF000000"/>
        <rFont val="Calibri"/>
      </rPr>
      <t>This policy setting controls whether applications that request to run with a User Interface Accessibility (UIAccess) integrity level must reside in a secure location in the file system. Secure locations are limited to the following:</t>
    </r>
    <r>
      <rPr>
        <sz val="11"/>
        <color rgb="FF000000"/>
        <rFont val="Calibri"/>
      </rPr>
      <t xml:space="preserve">
</t>
    </r>
    <r>
      <rPr>
        <sz val="11"/>
        <color rgb="FF000000"/>
        <rFont val="Calibri"/>
      </rPr>
      <t xml:space="preserve">- </t>
    </r>
    <r>
      <rPr>
        <b/>
        <sz val="11"/>
        <color rgb="FF000000"/>
        <rFont val="Calibri"/>
      </rPr>
      <t>…\Program Files\</t>
    </r>
    <r>
      <rPr>
        <sz val="11"/>
        <color rgb="FF000000"/>
        <rFont val="Calibri"/>
      </rPr>
      <t>, including subfolders</t>
    </r>
    <r>
      <rPr>
        <sz val="11"/>
        <color rgb="FF000000"/>
        <rFont val="Calibri"/>
      </rPr>
      <t xml:space="preserve">
</t>
    </r>
    <r>
      <rPr>
        <sz val="11"/>
        <color rgb="FF000000"/>
        <rFont val="Calibri"/>
      </rPr>
      <t xml:space="preserve">- </t>
    </r>
    <r>
      <rPr>
        <b/>
        <sz val="11"/>
        <color rgb="FF000000"/>
        <rFont val="Calibri"/>
      </rPr>
      <t>…\Windows\System32\</t>
    </r>
    <r>
      <rPr>
        <sz val="11"/>
        <color rgb="FF000000"/>
        <rFont val="Calibri"/>
      </rPr>
      <t xml:space="preserve">
</t>
    </r>
    <r>
      <rPr>
        <sz val="11"/>
        <color rgb="FF000000"/>
        <rFont val="Calibri"/>
      </rPr>
      <t xml:space="preserve">- </t>
    </r>
    <r>
      <rPr>
        <b/>
        <sz val="11"/>
        <color rgb="FF000000"/>
        <rFont val="Calibri"/>
      </rPr>
      <t>…\Program Files (x86)\</t>
    </r>
    <r>
      <rPr>
        <sz val="11"/>
        <color rgb="FF000000"/>
        <rFont val="Calibri"/>
      </rPr>
      <t>, including subfolders (for 64-bit versions of Windows)</t>
    </r>
    <r>
      <rPr>
        <sz val="11"/>
        <color rgb="FF000000"/>
        <rFont val="Calibri"/>
      </rPr>
      <t xml:space="preserve">
</t>
    </r>
    <r>
      <rPr>
        <b/>
        <sz val="11"/>
        <color rgb="FF000000"/>
        <rFont val="Calibri"/>
      </rPr>
      <t>Note:</t>
    </r>
    <r>
      <rPr>
        <sz val="11"/>
        <color rgb="FF000000"/>
        <rFont val="Calibri"/>
      </rPr>
      <t xml:space="preserve"> Windows enforces a public key infrastructure (PKI) signature check on any interactive application that requests to run with a UIAccess integrity level regardless of the state of this security setting.</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</si>
  <si>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UIAccess Integrity allows an application to bypass User Interface Privilege Isolation (UIPI) restrictions when an application is elevated in privilege from a standard user to an administrator. This is required to support accessibility features such as screen readers that are transmitting user interfaces to alternative forms. A process that is started with UIAccess rights has the following abilities:</t>
    </r>
    <r>
      <rPr>
        <sz val="11"/>
        <color rgb="FF000000"/>
        <rFont val="Calibri"/>
      </rPr>
      <t xml:space="preserve">
</t>
    </r>
    <r>
      <rPr>
        <sz val="11"/>
        <color rgb="FF000000"/>
        <rFont val="Calibri"/>
      </rPr>
      <t>To set the foreground window.</t>
    </r>
    <r>
      <rPr>
        <sz val="11"/>
        <color rgb="FF000000"/>
        <rFont val="Calibri"/>
      </rPr>
      <t xml:space="preserve">
</t>
    </r>
    <r>
      <rPr>
        <sz val="11"/>
        <color rgb="FF000000"/>
        <rFont val="Calibri"/>
      </rPr>
      <t>To drive any application window using SendInput function.</t>
    </r>
    <r>
      <rPr>
        <sz val="11"/>
        <color rgb="FF000000"/>
        <rFont val="Calibri"/>
      </rPr>
      <t xml:space="preserve">
</t>
    </r>
    <r>
      <rPr>
        <sz val="11"/>
        <color rgb="FF000000"/>
        <rFont val="Calibri"/>
      </rPr>
      <t>To use read input for all integrity levels using low-level hooks, raw input, GetKeyState, GetAsyncKeyState, and GetKeyboardInput.</t>
    </r>
    <r>
      <rPr>
        <sz val="11"/>
        <color rgb="FF000000"/>
        <rFont val="Calibri"/>
      </rPr>
      <t xml:space="preserve">
</t>
    </r>
    <r>
      <rPr>
        <sz val="11"/>
        <color rgb="FF000000"/>
        <rFont val="Calibri"/>
      </rPr>
      <t>To set journal hooks.</t>
    </r>
    <r>
      <rPr>
        <sz val="11"/>
        <color rgb="FF000000"/>
        <rFont val="Calibri"/>
      </rPr>
      <t xml:space="preserve">
</t>
    </r>
    <r>
      <rPr>
        <sz val="11"/>
        <color rgb="FF000000"/>
        <rFont val="Calibri"/>
      </rPr>
      <t>To uses AttachThreadInput to attach a thread to a higher integrity input queue.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</si>
  <si>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HKLM\SOFTWARE\Microsoft\Windows\CurrentVersion\Policies\System:EnableSecureUIAPaths</t>
    </r>
    <r>
      <rPr>
        <sz val="11"/>
        <color rgb="FF006096"/>
        <rFont val="Roboto Condensed"/>
      </rPr>
      <t xml:space="preserve">
</t>
    </r>
  </si>
  <si>
    <r>
      <rPr>
        <sz val="11"/>
        <color rgb="FF000000"/>
        <rFont val="Calibri"/>
      </rPr>
      <t>Enabled. (If an application resides in a secure location in the file system, it runs only with UIAccess integrity.)</t>
    </r>
  </si>
  <si>
    <t>High-09.06</t>
  </si>
  <si>
    <r>
      <rPr>
        <sz val="11"/>
        <rFont val="Calibri"/>
      </rPr>
      <t xml:space="preserve">Ensure </t>
    </r>
    <r>
      <rPr>
        <sz val="11"/>
        <color rgb="FF000000"/>
        <rFont val="Calibri"/>
      </rPr>
      <t>'</t>
    </r>
    <r>
      <rPr>
        <b/>
        <sz val="11"/>
        <color rgb="FF000000"/>
        <rFont val="Calibri"/>
      </rPr>
      <t>User Account Control: Run all administrators in Admin Approval Mode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</si>
  <si>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Run all administrators in Admin Approval Mode</t>
    </r>
    <r>
      <rPr>
        <sz val="11"/>
        <color rgb="FF006096"/>
        <rFont val="Roboto Condensed"/>
      </rPr>
      <t xml:space="preserve">
</t>
    </r>
  </si>
  <si>
    <r>
      <rPr>
        <sz val="11"/>
        <color rgb="FF000000"/>
        <rFont val="Calibri"/>
      </rPr>
      <t>This policy setting controls the behavior of all User Account Control (UAC) policy settings for the computer. If you change this policy setting, you must restart your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setting is disabled, the Security Center notifies you that the overall security of the operating system has been reduced.</t>
    </r>
  </si>
  <si>
    <r>
      <rPr>
        <sz val="11"/>
        <color rgb="FF000000"/>
        <rFont val="Calibri"/>
      </rPr>
      <t>This is the setting that turns on or off UAC. If this setting is disabled, UAC will not be used and any security benefits and risk mitigations that are dependent on UAC will not be present on the system.</t>
    </r>
  </si>
  <si>
    <r>
      <rPr>
        <sz val="11"/>
        <color rgb="FF000000"/>
        <rFont val="Calibri"/>
      </rPr>
      <t>None - this is the default behavior. Users and administrators will need to learn to work with UAC prompts and adjust their work habits to use least privilege operations.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</si>
  <si>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HKLM\SOFTWARE\Microsoft\Windows\CurrentVersion\Policies\System:EnableLUA</t>
    </r>
    <r>
      <rPr>
        <sz val="11"/>
        <color rgb="FF006096"/>
        <rFont val="Roboto Condensed"/>
      </rPr>
      <t xml:space="preserve">
</t>
    </r>
  </si>
  <si>
    <r>
      <rPr>
        <sz val="11"/>
        <color rgb="FF000000"/>
        <rFont val="Calibri"/>
      </rPr>
      <t>Enabled. (Admin Approval Mode is enabled. This policy must be enabled and related UAC policy settings must also be set appropriately to allow the built-in Administrator account and all other users who are members of the Administrators group to run in Admin Approval Mode.)</t>
    </r>
  </si>
  <si>
    <t>High-09.07</t>
  </si>
  <si>
    <r>
      <rPr>
        <sz val="11"/>
        <rFont val="Calibri"/>
      </rPr>
      <t xml:space="preserve">Ensure </t>
    </r>
    <r>
      <rPr>
        <sz val="11"/>
        <color rgb="FF000000"/>
        <rFont val="Calibri"/>
      </rPr>
      <t>'</t>
    </r>
    <r>
      <rPr>
        <b/>
        <sz val="11"/>
        <color rgb="FF000000"/>
        <rFont val="Calibri"/>
      </rPr>
      <t>User Account Control: Virtualize file and registry write failures to per-user locations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</si>
  <si>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Options\User Account Control: Virtualize file and registry write failures to per-user locations</t>
    </r>
    <r>
      <rPr>
        <sz val="11"/>
        <color rgb="FF006096"/>
        <rFont val="Roboto Condensed"/>
      </rPr>
      <t xml:space="preserve">
</t>
    </r>
  </si>
  <si>
    <r>
      <rPr>
        <sz val="11"/>
        <color rgb="FF000000"/>
        <rFont val="Calibri"/>
      </rPr>
      <t>This policy setting controls whether application write failures are redirected to defined registry and file system locations. This policy setting mitigates applications that run as administrator and write run-time application data to:</t>
    </r>
    <r>
      <rPr>
        <sz val="11"/>
        <color rgb="FF000000"/>
        <rFont val="Calibri"/>
      </rPr>
      <t xml:space="preserve">
</t>
    </r>
    <r>
      <rPr>
        <sz val="11"/>
        <color rgb="FF000000"/>
        <rFont val="Calibri"/>
      </rPr>
      <t xml:space="preserve">- </t>
    </r>
    <r>
      <rPr>
        <b/>
        <sz val="11"/>
        <color rgb="FF000000"/>
        <rFont val="Calibri"/>
      </rPr>
      <t>%ProgramFiles%</t>
    </r>
    <r>
      <rPr>
        <sz val="11"/>
        <color rgb="FF000000"/>
        <rFont val="Calibri"/>
      </rPr>
      <t xml:space="preserve">
</t>
    </r>
    <r>
      <rPr>
        <sz val="11"/>
        <color rgb="FF000000"/>
        <rFont val="Calibri"/>
      </rPr>
      <t xml:space="preserve">- </t>
    </r>
    <r>
      <rPr>
        <b/>
        <sz val="11"/>
        <color rgb="FF000000"/>
        <rFont val="Calibri"/>
      </rPr>
      <t>%windir%</t>
    </r>
    <r>
      <rPr>
        <sz val="11"/>
        <color rgb="FF000000"/>
        <rFont val="Calibri"/>
      </rPr>
      <t xml:space="preserve">
</t>
    </r>
    <r>
      <rPr>
        <sz val="11"/>
        <color rgb="FF000000"/>
        <rFont val="Calibri"/>
      </rPr>
      <t xml:space="preserve">- </t>
    </r>
    <r>
      <rPr>
        <b/>
        <sz val="11"/>
        <color rgb="FF000000"/>
        <rFont val="Calibri"/>
      </rPr>
      <t>%windir%\System32</t>
    </r>
    <r>
      <rPr>
        <sz val="11"/>
        <color rgb="FF000000"/>
        <rFont val="Calibri"/>
      </rPr>
      <t xml:space="preserve">
</t>
    </r>
    <r>
      <rPr>
        <sz val="11"/>
        <color rgb="FF000000"/>
        <rFont val="Calibri"/>
      </rPr>
      <t xml:space="preserve">- </t>
    </r>
    <r>
      <rPr>
        <b/>
        <sz val="11"/>
        <color rgb="FF000000"/>
        <rFont val="Calibri"/>
      </rPr>
      <t>HKLM\SOFTWARE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</si>
  <si>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setting reduces vulnerabilities by ensuring that legacy applications only write data to permitted locations.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</si>
  <si>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HKLM\SOFTWARE\Microsoft\Windows\CurrentVersion\Policies\System:EnableVirtualization</t>
    </r>
    <r>
      <rPr>
        <sz val="11"/>
        <color rgb="FF006096"/>
        <rFont val="Roboto Condensed"/>
      </rPr>
      <t xml:space="preserve">
</t>
    </r>
  </si>
  <si>
    <r>
      <rPr>
        <sz val="11"/>
        <color rgb="FF000000"/>
        <rFont val="Calibri"/>
      </rPr>
      <t>Enabled. (Application write failures are redirected at run time to defined user locations for both the file system and registry.)</t>
    </r>
  </si>
  <si>
    <t>Exploit protection</t>
  </si>
  <si>
    <t>High-10.00</t>
  </si>
  <si>
    <r>
      <rPr>
        <b/>
        <sz val="11"/>
        <color rgb="FF003B5C"/>
        <rFont val="Calibri"/>
      </rPr>
      <t>Section overview: 'Exploit protection'</t>
    </r>
  </si>
  <si>
    <r>
      <rPr>
        <sz val="11"/>
        <color rgb="FF000000"/>
        <rFont val="Calibri"/>
      </rPr>
      <t xml:space="preserve">Configure the individual settings in recommendations </t>
    </r>
    <r>
      <rPr>
        <b/>
        <sz val="11"/>
        <color rgb="FF000000"/>
        <rFont val="Calibri"/>
      </rPr>
      <t>High-10.01</t>
    </r>
    <r>
      <rPr>
        <sz val="11"/>
        <color rgb="FF000000"/>
        <rFont val="Calibri"/>
      </rPr>
      <t xml:space="preserve"> through </t>
    </r>
    <r>
      <rPr>
        <b/>
        <sz val="11"/>
        <color rgb="FF000000"/>
        <rFont val="Calibri"/>
      </rPr>
      <t>High-10.04</t>
    </r>
    <r>
      <rPr>
        <sz val="11"/>
        <color rgb="FF000000"/>
        <rFont val="Calibri"/>
      </rPr>
      <t xml:space="preserve"> to implement exploit protection.</t>
    </r>
  </si>
  <si>
    <r>
      <rPr>
        <sz val="11"/>
        <color rgb="FF000000"/>
        <rFont val="Calibri"/>
      </rPr>
      <t>Malicious actors that develop exploits for Microsoft Windows or third-party applications will have a higher success rate when security measures designed by Microsoft to help prevent vulnerabilities from being exploited are not implemented. Microsoft Defender's exploit protection functionality, a security feature of Microsoft Windows 10, provides system-wide and application-specific security measures. Exploit protection is designed to replace the Enhanced Mitigation Experience Toolkit (EMET) that was used on earlier versions of Microsoft Windows.</t>
    </r>
    <r>
      <rPr>
        <sz val="11"/>
        <color rgb="FF000000"/>
        <rFont val="Calibri"/>
      </rPr>
      <t xml:space="preserve">
</t>
    </r>
    <r>
      <rPr>
        <sz val="11"/>
        <color rgb="FF000000"/>
        <rFont val="Calibri"/>
      </rPr>
      <t>System-wide security measures configurable via exploit protection include: Control Flow Guard (CFG), Data Execution Prevention (DEP), mandatory Address Space Layout Randomization (ASLR), bottom-up ASLR, Structured Exception Handling Overwrite Protection (SEHOP) and heap corruption protection.</t>
    </r>
    <r>
      <rPr>
        <sz val="11"/>
        <color rgb="FF000000"/>
        <rFont val="Calibri"/>
      </rPr>
      <t xml:space="preserve">
</t>
    </r>
    <r>
      <rPr>
        <sz val="11"/>
        <color rgb="FF000000"/>
        <rFont val="Calibri"/>
      </rPr>
      <t xml:space="preserve">Many more application-specific security measures are also available, however, they will require testing (either within a test environment or using audit mode) beforehand to limit the likelihood of any unintended consequences. As such, a staged approach to implementing application-specific security measures is prudent. In doing so, applications that ingest arbitrary untrusted data from the internet should be prioritised. Note, the MS Security Guide Group Policy settings are available as part of the Microsoft Security Compliance Toolkit </t>
    </r>
    <r>
      <rPr>
        <sz val="11"/>
        <color rgb="FF0000FF"/>
        <rFont val="Calibri"/>
      </rPr>
      <t>(https://www.microsoft.com/en-us/download/details.aspx?id=55319)</t>
    </r>
    <r>
      <rPr>
        <sz val="11"/>
        <color rgb="FF000000"/>
        <rFont val="Calibri"/>
      </rPr>
      <t>.</t>
    </r>
  </si>
  <si>
    <t>High-10.01</t>
  </si>
  <si>
    <r>
      <rPr>
        <sz val="11"/>
        <rFont val="Calibri"/>
      </rPr>
      <t xml:space="preserve">Ensure </t>
    </r>
    <r>
      <rPr>
        <sz val="11"/>
        <color rgb="FF000000"/>
        <rFont val="Calibri"/>
      </rPr>
      <t>'</t>
    </r>
    <r>
      <rPr>
        <b/>
        <sz val="11"/>
        <color rgb="FF000000"/>
        <rFont val="Calibri"/>
      </rPr>
      <t>Use a common set of exploit protection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</si>
  <si>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Exploit Guard\Exploit Protection\Use a common set of exploit protection settings</t>
    </r>
    <r>
      <rPr>
        <sz val="11"/>
        <color rgb="FF006096"/>
        <rFont val="Roboto Condensed"/>
      </rPr>
      <t xml:space="preserve">
</t>
    </r>
  </si>
  <si>
    <t>High-10.02</t>
  </si>
  <si>
    <r>
      <rPr>
        <sz val="11"/>
        <rFont val="Calibri"/>
      </rPr>
      <t xml:space="preserve">Ensure </t>
    </r>
    <r>
      <rPr>
        <sz val="11"/>
        <color rgb="FF000000"/>
        <rFont val="Calibri"/>
      </rPr>
      <t>'</t>
    </r>
    <r>
      <rPr>
        <b/>
        <sz val="11"/>
        <color rgb="FF000000"/>
        <rFont val="Calibri"/>
      </rPr>
      <t>Prevent users from modifying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</si>
  <si>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Security\App and browser protection\Prevent users from modifying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WindowsDefenderSecurityCenter.admx/adml</t>
    </r>
    <r>
      <rPr>
        <sz val="11"/>
        <color rgb="FF000000"/>
        <rFont val="Calibri"/>
      </rPr>
      <t xml:space="preserve"> that is included with the Microsoft Windows 10 Release 1709 Administrative Templates (or newer).</t>
    </r>
  </si>
  <si>
    <r>
      <rPr>
        <sz val="11"/>
        <color rgb="FF000000"/>
        <rFont val="Calibri"/>
      </rPr>
      <t>This policy setting prevent users from making changes to the Exploit protection settings area in the Windows Security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</si>
  <si>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Only authorized IT staff should be able to make changes to the exploit protection settings in order to ensure the organizations specific configuration is not modified.</t>
    </r>
  </si>
  <si>
    <r>
      <rPr>
        <sz val="11"/>
        <color rgb="FF000000"/>
        <rFont val="Calibri"/>
      </rPr>
      <t>Local users cannot make changes in the Exploit protection settings area.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</si>
  <si>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 Security Center\App and Browser protection:DisallowExploitProtectionOverride</t>
    </r>
    <r>
      <rPr>
        <sz val="11"/>
        <color rgb="FF006096"/>
        <rFont val="Roboto Condensed"/>
      </rPr>
      <t xml:space="preserve">
</t>
    </r>
  </si>
  <si>
    <r>
      <rPr>
        <sz val="11"/>
        <color rgb="FF000000"/>
        <rFont val="Calibri"/>
      </rPr>
      <t>Disabled. (Local users are allowed to make changes in the Exploit protection settings area.)</t>
    </r>
  </si>
  <si>
    <t>High-10.03</t>
  </si>
  <si>
    <r>
      <rPr>
        <sz val="11"/>
        <rFont val="Calibri"/>
      </rPr>
      <t xml:space="preserve">Ensure </t>
    </r>
    <r>
      <rPr>
        <sz val="11"/>
        <color rgb="FF000000"/>
        <rFont val="Calibri"/>
      </rPr>
      <t>'</t>
    </r>
    <r>
      <rPr>
        <b/>
        <sz val="11"/>
        <color rgb="FF000000"/>
        <rFont val="Calibri"/>
      </rPr>
      <t>Turn off Data Execution Prevention for Explorer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</si>
  <si>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Data Execution Prevention for Explorer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Explorer.admx/adml</t>
    </r>
    <r>
      <rPr>
        <sz val="11"/>
        <color rgb="FF000000"/>
        <rFont val="Calibri"/>
      </rPr>
      <t xml:space="preserve"> that is included with the Microsoft Windows 7 &amp; Server 2008 R2 Administrative Templates (or newer).</t>
    </r>
  </si>
  <si>
    <r>
      <rPr>
        <sz val="11"/>
        <color rgb="FF000000"/>
        <rFont val="Calibri"/>
      </rPr>
      <t>Disabling Data Execution Prevention can allow certain legacy plug-in applications to function without terminating Explorer.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legacy plug-in applications and other software may not function with Data Execution Prevention and will require an exception to be defined for that specific plug-in/software.</t>
    </r>
  </si>
  <si>
    <r>
      <rPr>
        <sz val="11"/>
        <color rgb="FF000000"/>
        <rFont val="Calibri"/>
      </rPr>
      <t>Data Execution Prevention is an important security feature supported by Explorer that helps to limit the impact of certain types of malware.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</si>
  <si>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HKLM\SOFTWARE\Policies\Microsoft\Windows\Explorer:NoDataExecutionPrevention</t>
    </r>
    <r>
      <rPr>
        <sz val="11"/>
        <color rgb="FF006096"/>
        <rFont val="Roboto Condensed"/>
      </rPr>
      <t xml:space="preserve">
</t>
    </r>
  </si>
  <si>
    <r>
      <rPr>
        <sz val="11"/>
        <color rgb="FF000000"/>
        <rFont val="Calibri"/>
      </rPr>
      <t>Disabled. (Data Execution Prevention will block certain types of malware from exploiting Explorer.)</t>
    </r>
  </si>
  <si>
    <t>High-10.04</t>
  </si>
  <si>
    <r>
      <rPr>
        <sz val="11"/>
        <rFont val="Calibri"/>
      </rPr>
      <t xml:space="preserve">Ensure </t>
    </r>
    <r>
      <rPr>
        <sz val="11"/>
        <color rgb="FF000000"/>
        <rFont val="Calibri"/>
      </rPr>
      <t>'</t>
    </r>
    <r>
      <rPr>
        <b/>
        <sz val="11"/>
        <color rgb="FF000000"/>
        <rFont val="Calibri"/>
      </rPr>
      <t>Enabled Structured Exception Handling Overwrite Protection (SEHOP)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</si>
  <si>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Guide\Enable Structured Exception Handling Overwrite Protection (SEHOP)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r>
      <rPr>
        <sz val="11"/>
        <color rgb="FF000000"/>
        <rFont val="Calibri"/>
      </rPr>
      <t xml:space="preserve">
</t>
    </r>
    <r>
      <rPr>
        <sz val="11"/>
        <color rgb="FF000000"/>
        <rFont val="Calibri"/>
      </rPr>
      <t xml:space="preserve">More information is available at MSKB 956607: How to enable Structured Exception Handling Overwrite Protection (SEHOP) in Windows operating systems </t>
    </r>
    <r>
      <rPr>
        <sz val="11"/>
        <color rgb="FF0000FF"/>
        <rFont val="Calibri"/>
      </rPr>
      <t>(https://support.microsoft.com/en-us/help/956607/how-to-enable-structured-exception-handling-overwrite-protection-sehop)</t>
    </r>
  </si>
  <si>
    <r>
      <rPr>
        <sz val="11"/>
        <color rgb="FF000000"/>
        <rFont val="Calibri"/>
      </rPr>
      <t>Windows includes support for Structured Exception Handling Overwrite Protection (SEHOP). We recommend enabling this feature to improve the security profile of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</si>
  <si>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feature is designed to block exploits that use the Structured Exception Handler (SEH) overwrite technique. This protection mechanism is provided at run-time. Therefore, it helps protect applications regardless of whether they have been compiled with the latest improvements, such as the /SAFESEH option.</t>
    </r>
  </si>
  <si>
    <r>
      <rPr>
        <sz val="11"/>
        <color rgb="FF000000"/>
        <rFont val="Calibri"/>
      </rPr>
      <t>After you enable SEHOP, existing versions of Cygwin, Skype, and Armadillo-protected applications may not work correctly.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</si>
  <si>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HKLM\SYSTEM\CurrentControlSet\Control\Session Manager\kernel:DisableExceptionChainValidation</t>
    </r>
    <r>
      <rPr>
        <sz val="11"/>
        <color rgb="FF006096"/>
        <rFont val="Roboto Condensed"/>
      </rPr>
      <t xml:space="preserve">
</t>
    </r>
  </si>
  <si>
    <r>
      <rPr>
        <sz val="11"/>
        <color rgb="FF000000"/>
        <rFont val="Calibri"/>
      </rPr>
      <t>Disabled for 32-bit processes.</t>
    </r>
  </si>
  <si>
    <t>Local administrator accounts</t>
  </si>
  <si>
    <t>High-11.00</t>
  </si>
  <si>
    <r>
      <rPr>
        <b/>
        <sz val="11"/>
        <color rgb="FF003B5C"/>
        <rFont val="Calibri"/>
      </rPr>
      <t>Section overview: 'Local administrator accounts'</t>
    </r>
  </si>
  <si>
    <r>
      <rPr>
        <sz val="11"/>
        <color rgb="FF000000"/>
        <rFont val="Calibri"/>
      </rPr>
      <t xml:space="preserve">Configure the individual settings in recommendations </t>
    </r>
    <r>
      <rPr>
        <b/>
        <sz val="11"/>
        <color rgb="FF000000"/>
        <rFont val="Calibri"/>
      </rPr>
      <t>High-11.01</t>
    </r>
    <r>
      <rPr>
        <sz val="11"/>
        <color rgb="FF000000"/>
        <rFont val="Calibri"/>
      </rPr>
      <t xml:space="preserve"> through </t>
    </r>
    <r>
      <rPr>
        <b/>
        <sz val="11"/>
        <color rgb="FF000000"/>
        <rFont val="Calibri"/>
      </rPr>
      <t>High-11.08</t>
    </r>
    <r>
      <rPr>
        <sz val="11"/>
        <color rgb="FF000000"/>
        <rFont val="Calibri"/>
      </rPr>
      <t xml:space="preserve"> to implement local administrator accounts.</t>
    </r>
  </si>
  <si>
    <r>
      <rPr>
        <sz val="11"/>
        <color rgb="FF000000"/>
        <rFont val="Calibri"/>
      </rPr>
      <t xml:space="preserve">When built-in administrator accounts are used with common account names and passwords it can allow malicious actors that compromise these credentials on one workstation to easily transfer across the network to other workstations. Even if built-in administrator accounts are uniquely named and have unique passwords, malicious actors can still identify these accounts based on their security identifier (i.e. </t>
    </r>
    <r>
      <rPr>
        <b/>
        <sz val="11"/>
        <color rgb="FF000000"/>
        <rFont val="Calibri"/>
      </rPr>
      <t>S-1-5-21-domain-500</t>
    </r>
    <r>
      <rPr>
        <sz val="11"/>
        <color rgb="FF000000"/>
        <rFont val="Calibri"/>
      </rPr>
      <t xml:space="preserve">) and use this information to focus any attempts to brute force credentials on a workstation if they can get access to the SAM database. To reduce this risk, Microsoft's Local Administrator Password Solution (LAPS) needs to be used to ensure unique passphrases are used for each workstation. In addition, User Account Control restrictions should be applied to remote connections using such accounts. Note, the MS Security Guide Group Policy settings are available as part of the Microsoft Security Compliance Toolkit </t>
    </r>
    <r>
      <rPr>
        <sz val="11"/>
        <color rgb="FF0000FF"/>
        <rFont val="Calibri"/>
      </rPr>
      <t>(https://www.microsoft.com/en-us/download/details.aspx?id=55319)</t>
    </r>
    <r>
      <rPr>
        <sz val="11"/>
        <color rgb="FF000000"/>
        <rFont val="Calibri"/>
      </rPr>
      <t>.</t>
    </r>
  </si>
  <si>
    <t>High-11.01</t>
  </si>
  <si>
    <r>
      <rPr>
        <sz val="11"/>
        <rFont val="Calibri"/>
      </rPr>
      <t xml:space="preserve">Ensure </t>
    </r>
    <r>
      <rPr>
        <sz val="11"/>
        <color rgb="FF000000"/>
        <rFont val="Calibri"/>
      </rPr>
      <t>'</t>
    </r>
    <r>
      <rPr>
        <b/>
        <sz val="11"/>
        <color rgb="FF000000"/>
        <rFont val="Calibri"/>
      </rPr>
      <t>Accounts: Administrator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</si>
  <si>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Administrator account status</t>
    </r>
    <r>
      <rPr>
        <sz val="11"/>
        <color rgb="FF006096"/>
        <rFont val="Roboto Condensed"/>
      </rPr>
      <t xml:space="preserve">
</t>
    </r>
  </si>
  <si>
    <t>High-11.02</t>
  </si>
  <si>
    <r>
      <rPr>
        <sz val="11"/>
        <rFont val="Calibri"/>
      </rPr>
      <t xml:space="preserve">Ensure </t>
    </r>
    <r>
      <rPr>
        <sz val="11"/>
        <color rgb="FF000000"/>
        <rFont val="Calibri"/>
      </rPr>
      <t>'</t>
    </r>
    <r>
      <rPr>
        <b/>
        <sz val="11"/>
        <color rgb="FF000000"/>
        <rFont val="Calibri"/>
      </rPr>
      <t>Configure password backup directory</t>
    </r>
    <r>
      <rPr>
        <sz val="11"/>
        <color rgb="FF000000"/>
        <rFont val="Calibri"/>
      </rPr>
      <t>'</t>
    </r>
    <r>
      <rPr>
        <sz val="11"/>
        <color rgb="FF000000"/>
        <rFont val="Calibri"/>
      </rPr>
      <t xml:space="preserve"> is set to </t>
    </r>
    <r>
      <rPr>
        <sz val="11"/>
        <color rgb="FF000000"/>
        <rFont val="Calibri"/>
      </rPr>
      <t>'</t>
    </r>
    <r>
      <rPr>
        <b/>
        <sz val="11"/>
        <color rgb="FF000000"/>
        <rFont val="Calibri"/>
      </rPr>
      <t>Enabled: Active Directory</t>
    </r>
    <r>
      <rPr>
        <sz val="11"/>
        <color rgb="FF000000"/>
        <rFont val="Calibri"/>
      </rPr>
      <t>'</t>
    </r>
  </si>
  <si>
    <r>
      <rPr>
        <sz val="11"/>
        <color rgb="FF000000"/>
        <rFont val="Calibri"/>
      </rPr>
      <t xml:space="preserve">Set the following UI path to </t>
    </r>
    <r>
      <rPr>
        <b/>
        <sz val="11"/>
        <color rgb="FF000000"/>
        <rFont val="Calibri"/>
      </rPr>
      <t>Enabled: Active Directory</t>
    </r>
    <r>
      <rPr>
        <sz val="11"/>
        <color rgb="FF000000"/>
        <rFont val="Calibri"/>
      </rPr>
      <t xml:space="preserve"> or </t>
    </r>
    <r>
      <rPr>
        <b/>
        <sz val="11"/>
        <color rgb="FF000000"/>
        <rFont val="Calibri"/>
      </rPr>
      <t>Enabled: Azure Active Directory</t>
    </r>
    <r>
      <rPr>
        <sz val="11"/>
        <color rgb="FF000000"/>
        <rFont val="Calibri"/>
      </rPr>
      <t>:</t>
    </r>
    <r>
      <rPr>
        <sz val="11"/>
        <color rgb="FF000000"/>
        <rFont val="Calibri"/>
      </rPr>
      <t xml:space="preserve">
</t>
    </r>
    <r>
      <rPr>
        <sz val="11"/>
        <color rgb="FF006096"/>
        <rFont val="Roboto Condensed"/>
      </rPr>
      <t>Computer Configuration\Policies\Administrative Templates\System\LAPS\Configure password backup directory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</si>
  <si>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configures which directory Windows LAPS will use to back up the local admin account password.</t>
    </r>
    <r>
      <rPr>
        <sz val="11"/>
        <color rgb="FF000000"/>
        <rFont val="Calibri"/>
      </rPr>
      <t xml:space="preserve">
</t>
    </r>
    <r>
      <rPr>
        <sz val="11"/>
        <color rgb="FF000000"/>
        <rFont val="Calibri"/>
      </rPr>
      <t xml:space="preserve">The recommended state for this setting is: </t>
    </r>
    <r>
      <rPr>
        <b/>
        <sz val="11"/>
        <color rgb="FF000000"/>
        <rFont val="Calibri"/>
      </rPr>
      <t>Enabled: Active Directory</t>
    </r>
    <r>
      <rPr>
        <sz val="11"/>
        <color rgb="FF000000"/>
        <rFont val="Calibri"/>
      </rPr>
      <t xml:space="preserve"> or </t>
    </r>
    <r>
      <rPr>
        <b/>
        <sz val="11"/>
        <color rgb="FF000000"/>
        <rFont val="Calibri"/>
      </rPr>
      <t>Enabled: Azure Active Directory</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r>
      <rPr>
        <sz val="11"/>
        <color rgb="FF000000"/>
        <rFont val="Calibri"/>
      </rPr>
      <t xml:space="preserve">
</t>
    </r>
    <r>
      <rPr>
        <b/>
        <sz val="11"/>
        <color rgb="FF000000"/>
        <rFont val="Calibri"/>
      </rPr>
      <t>Note #3:</t>
    </r>
    <r>
      <rPr>
        <sz val="11"/>
        <color rgb="FF000000"/>
        <rFont val="Calibri"/>
      </rPr>
      <t xml:space="preserve"> Windows LAPS does not support simultaneous storage of the local admin password in both directory types.</t>
    </r>
    <r>
      <rPr>
        <sz val="11"/>
        <color rgb="FF000000"/>
        <rFont val="Calibri"/>
      </rPr>
      <t xml:space="preserve">
</t>
    </r>
    <r>
      <rPr>
        <b/>
        <sz val="11"/>
        <color rgb="FF000000"/>
        <rFont val="Calibri"/>
      </rPr>
      <t>Note #4:</t>
    </r>
    <r>
      <rPr>
        <sz val="11"/>
        <color rgb="FF000000"/>
        <rFont val="Calibri"/>
      </rPr>
      <t xml:space="preserve"> If the setting is configured and the managed device is not joined to the configured directory type, the local administrator password will not be managed by Windows LAPS.</t>
    </r>
  </si>
  <si>
    <r>
      <rPr>
        <sz val="11"/>
        <color rgb="FF000000"/>
        <rFont val="Calibri"/>
      </rPr>
      <t>Due to the difficulty in managing local Administrator passwords, many organizations choose to use the same password on all workstations and/or Member Servers when deploying them. This creates a serious attack surface security risk because if a threat actor manages to compromise one system and learn the password to its local Administrator account, then they can leverage that account to instantly gain access to all other computers that also use that password for their local Administrator account.</t>
    </r>
  </si>
  <si>
    <r>
      <rPr>
        <sz val="11"/>
        <color rgb="FF000000"/>
        <rFont val="Calibri"/>
      </rPr>
      <t>The passwords managed by Windows LAPS will only be retrievable from the configured directory type.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</si>
  <si>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HKLM\SOFTWARE\Microsoft\Windows\CurrentVersion\Policies\LAPS:BackupDirectory</t>
    </r>
    <r>
      <rPr>
        <sz val="11"/>
        <color rgb="FF006096"/>
        <rFont val="Roboto Condensed"/>
      </rPr>
      <t xml:space="preserve">
</t>
    </r>
  </si>
  <si>
    <r>
      <rPr>
        <sz val="11"/>
        <color rgb="FF000000"/>
        <rFont val="Calibri"/>
      </rPr>
      <t>Disabled. (The local administrator password is not managed by Windows LAPS.)</t>
    </r>
  </si>
  <si>
    <t>High-11.03</t>
  </si>
  <si>
    <r>
      <rPr>
        <sz val="11"/>
        <rFont val="Calibri"/>
      </rPr>
      <t xml:space="preserve">Ensure </t>
    </r>
    <r>
      <rPr>
        <sz val="11"/>
        <color rgb="FF000000"/>
        <rFont val="Calibri"/>
      </rPr>
      <t>'</t>
    </r>
    <r>
      <rPr>
        <b/>
        <sz val="11"/>
        <color rgb="FF000000"/>
        <rFont val="Calibri"/>
      </rPr>
      <t>Enable password encryption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</si>
  <si>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Templates\System\LAPS\Enable password encryption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</si>
  <si>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controls whether the Windows LAPS managed password is encrypted before being sent to Active Directory.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r>
      <rPr>
        <sz val="11"/>
        <color rgb="FF000000"/>
        <rFont val="Calibri"/>
      </rPr>
      <t xml:space="preserve">
</t>
    </r>
    <r>
      <rPr>
        <b/>
        <sz val="11"/>
        <color rgb="FF000000"/>
        <rFont val="Calibri"/>
      </rPr>
      <t>Note #3:</t>
    </r>
    <r>
      <rPr>
        <sz val="11"/>
        <color rgb="FF000000"/>
        <rFont val="Calibri"/>
      </rPr>
      <t xml:space="preserve"> This setting has no effect unless the password has been configured to be backed up to Active Directory, and the Active Directory domain functional level is at Windows Server 2016 or above.</t>
    </r>
    <r>
      <rPr>
        <sz val="11"/>
        <color rgb="FF000000"/>
        <rFont val="Calibri"/>
      </rPr>
      <t xml:space="preserve">
</t>
    </r>
    <r>
      <rPr>
        <b/>
        <sz val="11"/>
        <color rgb="FF000000"/>
        <rFont val="Calibri"/>
      </rPr>
      <t>Note #4:</t>
    </r>
    <r>
      <rPr>
        <sz val="11"/>
        <color rgb="FF000000"/>
        <rFont val="Calibri"/>
      </rPr>
      <t xml:space="preserve"> This setting has no relevance (but is harmless) when storing Windows LAPS passwords to Entra ID (formerly Azure Active Directory) as it automatically encrypts all Windows LAPS passwords.</t>
    </r>
  </si>
  <si>
    <r>
      <rPr>
        <sz val="11"/>
        <color rgb="FF000000"/>
        <rFont val="Calibri"/>
      </rPr>
      <t>None - this is the default behavior.</t>
    </r>
    <r>
      <rPr>
        <sz val="11"/>
        <color rgb="FF000000"/>
        <rFont val="Calibri"/>
      </rPr>
      <t xml:space="preserve">
</t>
    </r>
    <r>
      <rPr>
        <sz val="11"/>
        <color rgb="FF000000"/>
        <rFont val="Calibri"/>
      </rPr>
      <t>If the domain functional level is set at or above Windows Server 2016, the Windows LAPS managed account password is encrypted automatically, if it is set at a lower domain functional level, the Windows LAPS managed account password will not be backed up to the directory.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</si>
  <si>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HKLM\SOFTWARE\Microsoft\Windows\CurrentVersion\Policies\LAPS:ADPasswordEncryptionEnabled</t>
    </r>
    <r>
      <rPr>
        <sz val="11"/>
        <color rgb="FF006096"/>
        <rFont val="Roboto Condensed"/>
      </rPr>
      <t xml:space="preserve">
</t>
    </r>
  </si>
  <si>
    <r>
      <rPr>
        <sz val="11"/>
        <color rgb="FF000000"/>
        <rFont val="Calibri"/>
      </rPr>
      <t>Enabled. (Windows LAPS managed passwords are encrypted before being sent to Active Directory.)</t>
    </r>
  </si>
  <si>
    <t>High-11.04</t>
  </si>
  <si>
    <r>
      <rPr>
        <sz val="11"/>
        <rFont val="Calibri"/>
      </rPr>
      <t xml:space="preserve">Ensure </t>
    </r>
    <r>
      <rPr>
        <sz val="11"/>
        <color rgb="FF000000"/>
        <rFont val="Calibri"/>
      </rPr>
      <t>'</t>
    </r>
    <r>
      <rPr>
        <b/>
        <sz val="11"/>
        <color rgb="FF000000"/>
        <rFont val="Calibri"/>
      </rPr>
      <t>Name of administrator account to manage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</si>
  <si>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Templates\System\LAPS\Name of administrator account to manage</t>
    </r>
    <r>
      <rPr>
        <sz val="11"/>
        <color rgb="FF006096"/>
        <rFont val="Roboto Condensed"/>
      </rPr>
      <t xml:space="preserve">
</t>
    </r>
  </si>
  <si>
    <t>High-11.05</t>
  </si>
  <si>
    <r>
      <rPr>
        <sz val="11"/>
        <rFont val="Calibri"/>
      </rPr>
      <t xml:space="preserve">Ensure </t>
    </r>
    <r>
      <rPr>
        <sz val="11"/>
        <color rgb="FF000000"/>
        <rFont val="Calibri"/>
      </rPr>
      <t>'</t>
    </r>
    <r>
      <rPr>
        <b/>
        <sz val="11"/>
        <color rgb="FF000000"/>
        <rFont val="Calibri"/>
      </rPr>
      <t>Password Settings: Password Complexity</t>
    </r>
    <r>
      <rPr>
        <sz val="11"/>
        <color rgb="FF000000"/>
        <rFont val="Calibri"/>
      </rPr>
      <t>'</t>
    </r>
    <r>
      <rPr>
        <sz val="11"/>
        <color rgb="FF000000"/>
        <rFont val="Calibri"/>
      </rPr>
      <t xml:space="preserve"> is set to </t>
    </r>
    <r>
      <rPr>
        <sz val="11"/>
        <color rgb="FF000000"/>
        <rFont val="Calibri"/>
      </rPr>
      <t>'</t>
    </r>
    <r>
      <rPr>
        <b/>
        <sz val="11"/>
        <color rgb="FF000000"/>
        <rFont val="Calibri"/>
      </rPr>
      <t>Large letters + small letters</t>
    </r>
    <r>
      <rPr>
        <sz val="11"/>
        <color rgb="FF000000"/>
        <rFont val="Calibri"/>
      </rPr>
      <t>'</t>
    </r>
  </si>
  <si>
    <r>
      <rPr>
        <sz val="11"/>
        <color rgb="FF000000"/>
        <rFont val="Calibri"/>
      </rPr>
      <t xml:space="preserve">Set the following UI path to </t>
    </r>
    <r>
      <rPr>
        <b/>
        <sz val="11"/>
        <color rgb="FF000000"/>
        <rFont val="Calibri"/>
      </rPr>
      <t>Large letters + small letters</t>
    </r>
    <r>
      <rPr>
        <sz val="11"/>
        <color rgb="FF000000"/>
        <rFont val="Calibri"/>
      </rPr>
      <t xml:space="preserve">, and configure the </t>
    </r>
    <r>
      <rPr>
        <b/>
        <sz val="11"/>
        <color rgb="FF000000"/>
        <rFont val="Calibri"/>
      </rPr>
      <t>Password Complexity</t>
    </r>
    <r>
      <rPr>
        <sz val="11"/>
        <color rgb="FF000000"/>
        <rFont val="Calibri"/>
      </rPr>
      <t xml:space="preserve"> option to </t>
    </r>
    <r>
      <rPr>
        <b/>
        <sz val="11"/>
        <color rgb="FF000000"/>
        <rFont val="Calibri"/>
      </rPr>
      <t>Large letters + small letters + numbers + special characters</t>
    </r>
    <r>
      <rPr>
        <sz val="11"/>
        <color rgb="FF000000"/>
        <rFont val="Calibri"/>
      </rPr>
      <t xml:space="preserve">, </t>
    </r>
    <r>
      <rPr>
        <b/>
        <sz val="11"/>
        <color rgb="FF000000"/>
        <rFont val="Calibri"/>
      </rPr>
      <t>Passphrase (long words)</t>
    </r>
    <r>
      <rPr>
        <sz val="11"/>
        <color rgb="FF000000"/>
        <rFont val="Calibri"/>
      </rPr>
      <t xml:space="preserve">, </t>
    </r>
    <r>
      <rPr>
        <b/>
        <sz val="11"/>
        <color rgb="FF000000"/>
        <rFont val="Calibri"/>
      </rPr>
      <t>Passphrase (short words)</t>
    </r>
    <r>
      <rPr>
        <sz val="11"/>
        <color rgb="FF000000"/>
        <rFont val="Calibri"/>
      </rPr>
      <t xml:space="preserve"> or </t>
    </r>
    <r>
      <rPr>
        <b/>
        <sz val="11"/>
        <color rgb="FF000000"/>
        <rFont val="Calibri"/>
      </rPr>
      <t>Passphrase (short words with unique prefixes)</t>
    </r>
    <r>
      <rPr>
        <sz val="11"/>
        <color rgb="FF000000"/>
        <rFont val="Calibri"/>
      </rPr>
      <t>:</t>
    </r>
    <r>
      <rPr>
        <sz val="11"/>
        <color rgb="FF000000"/>
        <rFont val="Calibri"/>
      </rPr>
      <t xml:space="preserve">
</t>
    </r>
    <r>
      <rPr>
        <sz val="11"/>
        <color rgb="FF006096"/>
        <rFont val="Roboto Condensed"/>
      </rPr>
      <t>Computer Configuration\Policies\Administrative Templates\System\LAPS\Password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</si>
  <si>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configures the Windows LAPS Password Settings policy for password complexity.</t>
    </r>
    <r>
      <rPr>
        <sz val="11"/>
        <color rgb="FF000000"/>
        <rFont val="Calibri"/>
      </rPr>
      <t xml:space="preserve">
</t>
    </r>
    <r>
      <rPr>
        <sz val="11"/>
        <color rgb="FF000000"/>
        <rFont val="Calibri"/>
      </rPr>
      <t xml:space="preserve">The recommended state for this setting is: </t>
    </r>
    <r>
      <rPr>
        <b/>
        <sz val="11"/>
        <color rgb="FF000000"/>
        <rFont val="Calibri"/>
      </rPr>
      <t>Enabled: Large letters + small letters + numbers + special characters</t>
    </r>
    <r>
      <rPr>
        <sz val="11"/>
        <color rgb="FF000000"/>
        <rFont val="Calibri"/>
      </rPr>
      <t xml:space="preserve">. Configuring this setting to </t>
    </r>
    <r>
      <rPr>
        <b/>
        <sz val="11"/>
        <color rgb="FF000000"/>
        <rFont val="Calibri"/>
      </rPr>
      <t>Passphrase (long words)</t>
    </r>
    <r>
      <rPr>
        <sz val="11"/>
        <color rgb="FF000000"/>
        <rFont val="Calibri"/>
      </rPr>
      <t xml:space="preserve">, </t>
    </r>
    <r>
      <rPr>
        <b/>
        <sz val="11"/>
        <color rgb="FF000000"/>
        <rFont val="Calibri"/>
      </rPr>
      <t>Passphrase (short words)</t>
    </r>
    <r>
      <rPr>
        <sz val="11"/>
        <color rgb="FF000000"/>
        <rFont val="Calibri"/>
      </rPr>
      <t xml:space="preserve"> or </t>
    </r>
    <r>
      <rPr>
        <b/>
        <sz val="11"/>
        <color rgb="FF000000"/>
        <rFont val="Calibri"/>
      </rPr>
      <t>Passphrase (short words with unique prefixes)</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Passphrase list is generated from Deep Dive: EFF´s New Wordlists for Random Passphrases </t>
    </r>
    <r>
      <rPr>
        <sz val="11"/>
        <color rgb="FF0000FF"/>
        <rFont val="Calibri"/>
      </rPr>
      <t>(https://www.eff.org/deeplinks/2016/07/new-wordlists-random-passphrases)</t>
    </r>
    <r>
      <rPr>
        <sz val="11"/>
        <color rgb="FF000000"/>
        <rFont val="Calibri"/>
      </rPr>
      <t xml:space="preserve"> by Electronic Frontier Foundation and only supports the English language.</t>
    </r>
    <r>
      <rPr>
        <sz val="11"/>
        <color rgb="FF000000"/>
        <rFont val="Calibri"/>
      </rPr>
      <t xml:space="preserve">
</t>
    </r>
    <r>
      <rPr>
        <b/>
        <sz val="11"/>
        <color rgb="FF000000"/>
        <rFont val="Calibri"/>
      </rPr>
      <t>Note #2:</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#3:</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</si>
  <si>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 xml:space="preserve">, </t>
    </r>
    <r>
      <rPr>
        <b/>
        <sz val="11"/>
        <color rgb="FF000000"/>
        <rFont val="Calibri"/>
      </rPr>
      <t>6</t>
    </r>
    <r>
      <rPr>
        <sz val="11"/>
        <color rgb="FF000000"/>
        <rFont val="Calibri"/>
      </rPr>
      <t xml:space="preserve">, </t>
    </r>
    <r>
      <rPr>
        <b/>
        <sz val="11"/>
        <color rgb="FF000000"/>
        <rFont val="Calibri"/>
      </rPr>
      <t>7</t>
    </r>
    <r>
      <rPr>
        <sz val="11"/>
        <color rgb="FF000000"/>
        <rFont val="Calibri"/>
      </rPr>
      <t xml:space="preserve">, or </t>
    </r>
    <r>
      <rPr>
        <b/>
        <sz val="11"/>
        <color rgb="FF000000"/>
        <rFont val="Calibri"/>
      </rPr>
      <t>8</t>
    </r>
    <r>
      <rPr>
        <sz val="11"/>
        <color rgb="FF000000"/>
        <rFont val="Calibri"/>
      </rPr>
      <t>.</t>
    </r>
    <r>
      <rPr>
        <sz val="11"/>
        <color rgb="FF000000"/>
        <rFont val="Calibri"/>
      </rPr>
      <t xml:space="preserve">
</t>
    </r>
    <r>
      <rPr>
        <sz val="11"/>
        <color rgb="FF006096"/>
        <rFont val="Roboto Condensed"/>
      </rPr>
      <t>HKLM\SOFTWARE\Microsoft\Windows\CurrentVersion\Policies\LAPS:PasswordComplexity</t>
    </r>
    <r>
      <rPr>
        <sz val="11"/>
        <color rgb="FF006096"/>
        <rFont val="Roboto Condensed"/>
      </rPr>
      <t xml:space="preserve">
</t>
    </r>
  </si>
  <si>
    <r>
      <rPr>
        <sz val="11"/>
        <color rgb="FF000000"/>
        <rFont val="Calibri"/>
      </rPr>
      <t>Large letters + small letters + numbers + special characters.</t>
    </r>
  </si>
  <si>
    <t>High-11.06</t>
  </si>
  <si>
    <r>
      <rPr>
        <sz val="11"/>
        <rFont val="Calibri"/>
      </rPr>
      <t xml:space="preserve">Ensure </t>
    </r>
    <r>
      <rPr>
        <sz val="11"/>
        <color rgb="FF000000"/>
        <rFont val="Calibri"/>
      </rPr>
      <t>'</t>
    </r>
    <r>
      <rPr>
        <b/>
        <sz val="11"/>
        <color rgb="FF000000"/>
        <rFont val="Calibri"/>
      </rPr>
      <t>Password Settings: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</si>
  <si>
    <r>
      <rPr>
        <sz val="11"/>
        <color rgb="FF000000"/>
        <rFont val="Calibri"/>
      </rPr>
      <t xml:space="preserve">Set the following UI path to </t>
    </r>
    <r>
      <rPr>
        <b/>
        <sz val="11"/>
        <color rgb="FF000000"/>
        <rFont val="Calibri"/>
      </rPr>
      <t>30</t>
    </r>
    <r>
      <rPr>
        <sz val="11"/>
        <color rgb="FF000000"/>
        <rFont val="Calibri"/>
      </rPr>
      <t xml:space="preserve">, and configure the </t>
    </r>
    <r>
      <rPr>
        <b/>
        <sz val="11"/>
        <color rgb="FF000000"/>
        <rFont val="Calibri"/>
      </rPr>
      <t>Password Length</t>
    </r>
    <r>
      <rPr>
        <sz val="11"/>
        <color rgb="FF000000"/>
        <rFont val="Calibri"/>
      </rPr>
      <t xml:space="preserve"> option to </t>
    </r>
    <r>
      <rPr>
        <b/>
        <sz val="11"/>
        <color rgb="FF000000"/>
        <rFont val="Calibri"/>
      </rPr>
      <t>15 or more</t>
    </r>
    <r>
      <rPr>
        <sz val="11"/>
        <color rgb="FF000000"/>
        <rFont val="Calibri"/>
      </rPr>
      <t>:</t>
    </r>
    <r>
      <rPr>
        <sz val="11"/>
        <color rgb="FF000000"/>
        <rFont val="Calibri"/>
      </rPr>
      <t xml:space="preserve">
</t>
    </r>
    <r>
      <rPr>
        <sz val="11"/>
        <color rgb="FF006096"/>
        <rFont val="Roboto Condensed"/>
      </rPr>
      <t>Computer Configuration\Policies\Administrative Templates\System\LAPS\Password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</si>
  <si>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configures the Windows LAPS Password Settings policy for password length.</t>
    </r>
    <r>
      <rPr>
        <sz val="11"/>
        <color rgb="FF000000"/>
        <rFont val="Calibri"/>
      </rPr>
      <t xml:space="preserve">
</t>
    </r>
    <r>
      <rPr>
        <sz val="11"/>
        <color rgb="FF000000"/>
        <rFont val="Calibri"/>
      </rPr>
      <t xml:space="preserve">The recommended state for this setting is: </t>
    </r>
    <r>
      <rPr>
        <b/>
        <sz val="11"/>
        <color rgb="FF000000"/>
        <rFont val="Calibri"/>
      </rPr>
      <t>Enabled: 15 or more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</si>
  <si>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Windows LAPS-generated passwords will be required to have a length of 15 characters (or more, if selected).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</si>
  <si>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15</t>
    </r>
    <r>
      <rPr>
        <sz val="11"/>
        <color rgb="FF000000"/>
        <rFont val="Calibri"/>
      </rPr>
      <t>.</t>
    </r>
    <r>
      <rPr>
        <sz val="11"/>
        <color rgb="FF000000"/>
        <rFont val="Calibri"/>
      </rPr>
      <t xml:space="preserve">
</t>
    </r>
    <r>
      <rPr>
        <sz val="11"/>
        <color rgb="FF006096"/>
        <rFont val="Roboto Condensed"/>
      </rPr>
      <t>HKLM\SOFTWARE\Microsoft\Windows\CurrentVersion\Policies\LAPS:PasswordLength</t>
    </r>
    <r>
      <rPr>
        <sz val="11"/>
        <color rgb="FF006096"/>
        <rFont val="Roboto Condensed"/>
      </rPr>
      <t xml:space="preserve">
</t>
    </r>
  </si>
  <si>
    <r>
      <rPr>
        <sz val="11"/>
        <color rgb="FF000000"/>
        <rFont val="Calibri"/>
      </rPr>
      <t>14 characters.</t>
    </r>
  </si>
  <si>
    <t>High-11.07</t>
  </si>
  <si>
    <r>
      <rPr>
        <sz val="11"/>
        <rFont val="Calibri"/>
      </rPr>
      <t xml:space="preserve">Ensure </t>
    </r>
    <r>
      <rPr>
        <sz val="11"/>
        <color rgb="FF000000"/>
        <rFont val="Calibri"/>
      </rPr>
      <t>'</t>
    </r>
    <r>
      <rPr>
        <b/>
        <sz val="11"/>
        <color rgb="FF000000"/>
        <rFont val="Calibri"/>
      </rPr>
      <t>Password Settings: Password Age (Days)</t>
    </r>
    <r>
      <rPr>
        <sz val="11"/>
        <color rgb="FF000000"/>
        <rFont val="Calibri"/>
      </rPr>
      <t>'</t>
    </r>
    <r>
      <rPr>
        <sz val="11"/>
        <color rgb="FF000000"/>
        <rFont val="Calibri"/>
      </rPr>
      <t xml:space="preserve"> is set to </t>
    </r>
    <r>
      <rPr>
        <sz val="11"/>
        <color rgb="FF000000"/>
        <rFont val="Calibri"/>
      </rPr>
      <t>'</t>
    </r>
    <r>
      <rPr>
        <b/>
        <sz val="11"/>
        <color rgb="FF000000"/>
        <rFont val="Calibri"/>
      </rPr>
      <t>365</t>
    </r>
    <r>
      <rPr>
        <sz val="11"/>
        <color rgb="FF000000"/>
        <rFont val="Calibri"/>
      </rPr>
      <t>'</t>
    </r>
  </si>
  <si>
    <r>
      <rPr>
        <sz val="11"/>
        <color rgb="FF000000"/>
        <rFont val="Calibri"/>
      </rPr>
      <t xml:space="preserve">Set the following UI path to </t>
    </r>
    <r>
      <rPr>
        <b/>
        <sz val="11"/>
        <color rgb="FF000000"/>
        <rFont val="Calibri"/>
      </rPr>
      <t>365</t>
    </r>
    <r>
      <rPr>
        <sz val="11"/>
        <color rgb="FF000000"/>
        <rFont val="Calibri"/>
      </rPr>
      <t xml:space="preserve">, and configure the </t>
    </r>
    <r>
      <rPr>
        <b/>
        <sz val="11"/>
        <color rgb="FF000000"/>
        <rFont val="Calibri"/>
      </rPr>
      <t>Password Age (Days)</t>
    </r>
    <r>
      <rPr>
        <sz val="11"/>
        <color rgb="FF000000"/>
        <rFont val="Calibri"/>
      </rPr>
      <t xml:space="preserve"> option to </t>
    </r>
    <r>
      <rPr>
        <b/>
        <sz val="11"/>
        <color rgb="FF000000"/>
        <rFont val="Calibri"/>
      </rPr>
      <t>30 or fewer</t>
    </r>
    <r>
      <rPr>
        <sz val="11"/>
        <color rgb="FF000000"/>
        <rFont val="Calibri"/>
      </rPr>
      <t>:</t>
    </r>
    <r>
      <rPr>
        <sz val="11"/>
        <color rgb="FF000000"/>
        <rFont val="Calibri"/>
      </rPr>
      <t xml:space="preserve">
</t>
    </r>
    <r>
      <rPr>
        <sz val="11"/>
        <color rgb="FF006096"/>
        <rFont val="Roboto Condensed"/>
      </rPr>
      <t>Computer Configuration\Policies\Administrative Templates\System\LAPS\Password Settings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LAPS.admx/adml</t>
    </r>
    <r>
      <rPr>
        <sz val="11"/>
        <color rgb="FF000000"/>
        <rFont val="Calibri"/>
      </rPr>
      <t xml:space="preserve"> that is included with the Microsoft Windows 11 Release 22H2 Administrative Templates v3.0 (or newer).</t>
    </r>
  </si>
  <si>
    <r>
      <rPr>
        <sz val="11"/>
        <color rgb="FF000000"/>
        <rFont val="Calibri"/>
      </rPr>
      <t>This policy setting configures the Windows LAPS Password Settings policy for password age.</t>
    </r>
    <r>
      <rPr>
        <sz val="11"/>
        <color rgb="FF000000"/>
        <rFont val="Calibri"/>
      </rPr>
      <t xml:space="preserve">
</t>
    </r>
    <r>
      <rPr>
        <sz val="11"/>
        <color rgb="FF000000"/>
        <rFont val="Calibri"/>
      </rPr>
      <t xml:space="preserve">The recommended state for this setting is: </t>
    </r>
    <r>
      <rPr>
        <b/>
        <sz val="11"/>
        <color rgb="FF000000"/>
        <rFont val="Calibri"/>
      </rPr>
      <t>Enabled: 30 or fewer</t>
    </r>
    <r>
      <rPr>
        <sz val="11"/>
        <color rgb="FF000000"/>
        <rFont val="Calibri"/>
      </rPr>
      <t>.</t>
    </r>
    <r>
      <rPr>
        <sz val="11"/>
        <color rgb="FF000000"/>
        <rFont val="Calibri"/>
      </rPr>
      <t xml:space="preserve">
</t>
    </r>
    <r>
      <rPr>
        <b/>
        <sz val="11"/>
        <color rgb="FF000000"/>
        <rFont val="Calibri"/>
      </rPr>
      <t>Note:</t>
    </r>
    <r>
      <rPr>
        <sz val="11"/>
        <color rgb="FF000000"/>
        <rFont val="Calibri"/>
      </rPr>
      <t xml:space="preserve"> Organizations that utilize third-party commercial software to manage unique &amp; complex local Administrator passwords on domain members may opt to disregard these LAPS recommendations.</t>
    </r>
    <r>
      <rPr>
        <sz val="11"/>
        <color rgb="FF000000"/>
        <rFont val="Calibri"/>
      </rPr>
      <t xml:space="preserve">
</t>
    </r>
    <r>
      <rPr>
        <b/>
        <sz val="11"/>
        <color rgb="FF000000"/>
        <rFont val="Calibri"/>
      </rPr>
      <t>Note #2:</t>
    </r>
    <r>
      <rPr>
        <sz val="11"/>
        <color rgb="FF000000"/>
        <rFont val="Calibri"/>
      </rPr>
      <t xml:space="preserve"> Windows LAPS does not support standalone computers - they must be joined to an Active Directory domain or Entra ID (formerly Azure Active Directory).</t>
    </r>
  </si>
  <si>
    <r>
      <rPr>
        <sz val="11"/>
        <color rgb="FF000000"/>
        <rFont val="Calibri"/>
      </rPr>
      <t>None - this is the default behavior, unless set to fewer than 30 days.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</si>
  <si>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30</t>
    </r>
    <r>
      <rPr>
        <sz val="11"/>
        <color rgb="FF000000"/>
        <rFont val="Calibri"/>
      </rPr>
      <t>.</t>
    </r>
    <r>
      <rPr>
        <sz val="11"/>
        <color rgb="FF000000"/>
        <rFont val="Calibri"/>
      </rPr>
      <t xml:space="preserve">
</t>
    </r>
    <r>
      <rPr>
        <sz val="11"/>
        <color rgb="FF006096"/>
        <rFont val="Roboto Condensed"/>
      </rPr>
      <t>HKLM\SOFTWARE\Microsoft\Windows\CurrentVersion\Policies\LAPS:PasswordAgeDays</t>
    </r>
    <r>
      <rPr>
        <sz val="11"/>
        <color rgb="FF006096"/>
        <rFont val="Roboto Condensed"/>
      </rPr>
      <t xml:space="preserve">
</t>
    </r>
  </si>
  <si>
    <r>
      <rPr>
        <sz val="11"/>
        <color rgb="FF000000"/>
        <rFont val="Calibri"/>
      </rPr>
      <t>30 days.</t>
    </r>
  </si>
  <si>
    <t>High-11.08</t>
  </si>
  <si>
    <r>
      <rPr>
        <sz val="11"/>
        <rFont val="Calibri"/>
      </rPr>
      <t xml:space="preserve">Ensure </t>
    </r>
    <r>
      <rPr>
        <sz val="11"/>
        <color rgb="FF000000"/>
        <rFont val="Calibri"/>
      </rPr>
      <t>'</t>
    </r>
    <r>
      <rPr>
        <b/>
        <sz val="11"/>
        <color rgb="FF000000"/>
        <rFont val="Calibri"/>
      </rPr>
      <t>Apply UAC restrictions to local accounts on network logons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</si>
  <si>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Guide\Apply UAC restrictions to local accounts on network logons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</si>
  <si>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controls whether local accounts can be used for remote administration via network logon (e.g., NET USE, connecting to C$, etc.). Local accounts are at high risk for credential theft when the same account and password is configured on multiple systems. Enabling this policy significantly reduces that risk.</t>
    </r>
    <r>
      <rPr>
        <sz val="11"/>
        <color rgb="FF000000"/>
        <rFont val="Calibri"/>
      </rPr>
      <t xml:space="preserve">
</t>
    </r>
    <r>
      <rPr>
        <b/>
        <sz val="11"/>
        <color rgb="FF000000"/>
        <rFont val="Calibri"/>
      </rPr>
      <t>Enabled:</t>
    </r>
    <r>
      <rPr>
        <sz val="11"/>
        <color rgb="FF000000"/>
        <rFont val="Calibri"/>
      </rPr>
      <t xml:space="preserve"> Applies UAC token-filtering to local accounts on network logons. Membership in powerful group such as Administrators is disabled and powerful privileges are removed from the resulting access token. This configures the </t>
    </r>
    <r>
      <rPr>
        <b/>
        <sz val="11"/>
        <color rgb="FF000000"/>
        <rFont val="Calibri"/>
      </rPr>
      <t>LocalAccountTokenFilterPolicy</t>
    </r>
    <r>
      <rPr>
        <sz val="11"/>
        <color rgb="FF000000"/>
        <rFont val="Calibri"/>
      </rPr>
      <t xml:space="preserve"> registry value to </t>
    </r>
    <r>
      <rPr>
        <b/>
        <sz val="11"/>
        <color rgb="FF000000"/>
        <rFont val="Calibri"/>
      </rPr>
      <t>0</t>
    </r>
    <r>
      <rPr>
        <sz val="11"/>
        <color rgb="FF000000"/>
        <rFont val="Calibri"/>
      </rPr>
      <t>. This is the default behavior for Windows.</t>
    </r>
    <r>
      <rPr>
        <sz val="11"/>
        <color rgb="FF000000"/>
        <rFont val="Calibri"/>
      </rPr>
      <t xml:space="preserve">
</t>
    </r>
    <r>
      <rPr>
        <b/>
        <sz val="11"/>
        <color rgb="FF000000"/>
        <rFont val="Calibri"/>
      </rPr>
      <t>Disabled:</t>
    </r>
    <r>
      <rPr>
        <sz val="11"/>
        <color rgb="FF000000"/>
        <rFont val="Calibri"/>
      </rPr>
      <t xml:space="preserve"> Allows local accounts to have full administrative rights when authenticating via network logon, by configuring the </t>
    </r>
    <r>
      <rPr>
        <b/>
        <sz val="11"/>
        <color rgb="FF000000"/>
        <rFont val="Calibri"/>
      </rPr>
      <t>LocalAccountTokenFilterPolicy</t>
    </r>
    <r>
      <rPr>
        <sz val="11"/>
        <color rgb="FF000000"/>
        <rFont val="Calibri"/>
      </rPr>
      <t xml:space="preserve"> registry value to </t>
    </r>
    <r>
      <rPr>
        <b/>
        <sz val="11"/>
        <color rgb="FF000000"/>
        <rFont val="Calibri"/>
      </rPr>
      <t>1</t>
    </r>
    <r>
      <rPr>
        <sz val="11"/>
        <color rgb="FF000000"/>
        <rFont val="Calibri"/>
      </rPr>
      <t>.</t>
    </r>
    <r>
      <rPr>
        <sz val="11"/>
        <color rgb="FF000000"/>
        <rFont val="Calibri"/>
      </rPr>
      <t xml:space="preserve">
</t>
    </r>
    <r>
      <rPr>
        <sz val="11"/>
        <color rgb="FF000000"/>
        <rFont val="Calibri"/>
      </rPr>
      <t xml:space="preserve">For more information about local accounts and credential theft, review the "Mitigating Pass-the-Hash (PtH) Attacks and Other Credential Theft Techniques </t>
    </r>
    <r>
      <rPr>
        <sz val="11"/>
        <color rgb="FF0000FF"/>
        <rFont val="Calibri"/>
      </rPr>
      <t>(http://www.microsoft.com/en-us/download/details.aspx?id=36036)</t>
    </r>
    <r>
      <rPr>
        <sz val="11"/>
        <color rgb="FF000000"/>
        <rFont val="Calibri"/>
      </rPr>
      <t>" documents.</t>
    </r>
    <r>
      <rPr>
        <sz val="11"/>
        <color rgb="FF000000"/>
        <rFont val="Calibri"/>
      </rPr>
      <t xml:space="preserve">
</t>
    </r>
    <r>
      <rPr>
        <sz val="11"/>
        <color rgb="FF000000"/>
        <rFont val="Calibri"/>
      </rPr>
      <t xml:space="preserve">For more information about </t>
    </r>
    <r>
      <rPr>
        <b/>
        <sz val="11"/>
        <color rgb="FF000000"/>
        <rFont val="Calibri"/>
      </rPr>
      <t>LocalAccountTokenFilterPolicy</t>
    </r>
    <r>
      <rPr>
        <sz val="11"/>
        <color rgb="FF000000"/>
        <rFont val="Calibri"/>
      </rPr>
      <t xml:space="preserve">, see Microsoft Knowledge Base article 951016: Description of User Account Control and remote restrictions in Windows Vista </t>
    </r>
    <r>
      <rPr>
        <sz val="11"/>
        <color rgb="FF0000FF"/>
        <rFont val="Calibri"/>
      </rPr>
      <t>(https://support.microsoft.com/en-us/kb/951016)</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</si>
  <si>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Local accounts are at high risk for credential theft when the same account and password is configured on multiple systems. Ensuring this policy is Enabled significantly reduces that risk.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</si>
  <si>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HKLM\SOFTWARE\Microsoft\Windows\CurrentVersion\Policies\System:LocalAccountTokenFilterPolicy</t>
    </r>
    <r>
      <rPr>
        <sz val="11"/>
        <color rgb="FF006096"/>
        <rFont val="Roboto Condensed"/>
      </rPr>
      <t xml:space="preserve">
</t>
    </r>
  </si>
  <si>
    <r>
      <rPr>
        <sz val="11"/>
        <color rgb="FF000000"/>
        <rFont val="Calibri"/>
      </rPr>
      <t>Enabled. (UAC token-filtering is applied to local accounts on network logons. Membership in powerful groups such as Administrators and disabled and powerful privileges are removed from the resulting access token.)</t>
    </r>
  </si>
  <si>
    <t>Measured Boot</t>
  </si>
  <si>
    <t>High-12.00</t>
  </si>
  <si>
    <r>
      <rPr>
        <b/>
        <sz val="11"/>
        <color rgb="FF003B5C"/>
        <rFont val="Calibri"/>
      </rPr>
      <t>Section overview: 'Measured Boot'</t>
    </r>
  </si>
  <si>
    <r>
      <rPr>
        <sz val="11"/>
        <color rgb="FF000000"/>
        <rFont val="Calibri"/>
      </rPr>
      <t>Use Measured Boot on all workstations that support it (motherboards with both a UEFI and a TPM) so that a reliable log of components initialised before the ELAM driver is produced and can be scrutinised by antimalware software for signs of tampering. There is no Group Policy setting for this control.</t>
    </r>
  </si>
  <si>
    <r>
      <rPr>
        <sz val="11"/>
        <color rgb="FF000000"/>
        <rFont val="Calibri"/>
      </rPr>
      <t>The third key security feature of Trusted Boot, supported by Microsoft Windows 10 in combination with motherboards with both an UEFI and a Trusted Platform Module (TPM), is Measured Boot. Measured Boot is used to develop a reliable log of components that are initialised before the ELAM driver. This information can then be scrutinised by antimalware software for signs of tampering of boot components. To reduce the risk that malicious changes to boot components go unnoticed, Measured Boot should be used on workstations that support it.</t>
    </r>
  </si>
  <si>
    <t>Microsoft Edge</t>
  </si>
  <si>
    <t>High-13.00</t>
  </si>
  <si>
    <r>
      <rPr>
        <b/>
        <sz val="11"/>
        <color rgb="FF003B5C"/>
        <rFont val="Calibri"/>
      </rPr>
      <t>Section overview: 'Microsoft Edge'</t>
    </r>
  </si>
  <si>
    <r>
      <rPr>
        <sz val="11"/>
        <color rgb="FF000000"/>
        <rFont val="Calibri"/>
      </rPr>
      <t>Use Microsoft Edge wherever possible in preference to third-party web browsers. Install the supporting Group Policy Administrative Templates and harden the browser in accordance with the recommended Microsoft Edge guidance available from the Microsoft Security Baselines Blog, including Microsoft Defender SmartScreen.</t>
    </r>
  </si>
  <si>
    <r>
      <rPr>
        <sz val="11"/>
        <color rgb="FF000000"/>
        <rFont val="Calibri"/>
      </rPr>
      <t>Microsoft Edge is a web browser that was introduced to replace Internet Explorer 11. As Microsoft Edge contains enhanced security functionality (being based on the Chromium project) it should be used wherever possible.</t>
    </r>
    <r>
      <rPr>
        <sz val="11"/>
        <color rgb="FF000000"/>
        <rFont val="Calibri"/>
      </rPr>
      <t xml:space="preserve">
</t>
    </r>
    <r>
      <rPr>
        <sz val="11"/>
        <color rgb="FF000000"/>
        <rFont val="Calibri"/>
      </rPr>
      <t xml:space="preserve">For organisations using Microsoft Edge instead of third-party web browsers, a number of Group Policy settings can be configured (once the supporting Group Policy Administrative Templates have been installed) to harden the web browser, including Microsoft Defender SmartScreen. Recommended hardening guidance for Microsoft Edge is available from the Microsoft Security Baselines Blog </t>
    </r>
    <r>
      <rPr>
        <sz val="11"/>
        <color rgb="FF0000FF"/>
        <rFont val="Calibri"/>
      </rPr>
      <t>(https://techcommunity.microsoft.com/t5/microsoft-security-baselines/bg-p/Microsoft-Security-Baselines)</t>
    </r>
    <r>
      <rPr>
        <sz val="11"/>
        <color rgb="FF000000"/>
        <rFont val="Calibri"/>
      </rPr>
      <t>.</t>
    </r>
  </si>
  <si>
    <t>Multi-factor authentication</t>
  </si>
  <si>
    <t>High-14.00</t>
  </si>
  <si>
    <r>
      <rPr>
        <b/>
        <sz val="11"/>
        <color rgb="FF003B5C"/>
        <rFont val="Calibri"/>
      </rPr>
      <t>Section overview: 'Multi-factor authentication'</t>
    </r>
  </si>
  <si>
    <r>
      <rPr>
        <sz val="11"/>
        <color rgb="FF000000"/>
        <rFont val="Calibri"/>
      </rPr>
      <t xml:space="preserve">Configure the individual settings in recommendations </t>
    </r>
    <r>
      <rPr>
        <b/>
        <sz val="11"/>
        <color rgb="FF000000"/>
        <rFont val="Calibri"/>
      </rPr>
      <t>High-14.01</t>
    </r>
    <r>
      <rPr>
        <sz val="11"/>
        <color rgb="FF000000"/>
        <rFont val="Calibri"/>
      </rPr>
      <t xml:space="preserve"> through </t>
    </r>
    <r>
      <rPr>
        <b/>
        <sz val="11"/>
        <color rgb="FF000000"/>
        <rFont val="Calibri"/>
      </rPr>
      <t>High-14.06</t>
    </r>
    <r>
      <rPr>
        <sz val="11"/>
        <color rgb="FF000000"/>
        <rFont val="Calibri"/>
      </rPr>
      <t xml:space="preserve"> to implement multi-factor authentication.</t>
    </r>
  </si>
  <si>
    <r>
      <rPr>
        <sz val="11"/>
        <color rgb="FF000000"/>
        <rFont val="Calibri"/>
      </rPr>
      <t>As privileged credentials often allow users to bypass security functionality put in place to protect workstations, and are susceptible to key logging applications, it is important that they are appropriately protected against compromise. In addition, malicious actors that brute force captured password hashes can gain access to workstations if multi-factor authentication has not been implemented. To reduce this risk, hardware-based multi-factor authentication should be used for privileged users, remote access and any access to important or sensitive data repositories.</t>
    </r>
    <r>
      <rPr>
        <sz val="11"/>
        <color rgb="FF000000"/>
        <rFont val="Calibri"/>
      </rPr>
      <t xml:space="preserve">
</t>
    </r>
    <r>
      <rPr>
        <sz val="11"/>
        <color rgb="FF000000"/>
        <rFont val="Calibri"/>
      </rPr>
      <t>Organisations may consider whether Windows Hello for Business (WHfB) is suitable for their environment. Notably, WHfB can be configured with a personal identification number (PIN) or face/fingerprint recognition to unlock the use of asymmetric cryptography stored in a TPM in order to authenticate users. Note, the use of TPMs places additional importance on patching TPMs for vulnerabilities and decommissioning those devices that are not able to be patched. Organisations may also choose to enforce the use of the latest versions of TPMs when using WHfB. Finally, Microsoft has issued guidance on the use of FIDO2 security tokens as part of multi-factor authentication for Microsoft Windows logons.</t>
    </r>
    <r>
      <rPr>
        <sz val="11"/>
        <color rgb="FF000000"/>
        <rFont val="Calibri"/>
      </rPr>
      <t xml:space="preserve">
</t>
    </r>
    <r>
      <rPr>
        <sz val="11"/>
        <color rgb="FF000000"/>
        <rFont val="Calibri"/>
      </rPr>
      <t xml:space="preserve">For more information on how to effectively implement multi-factor authentication see the Implementing multi-factor authentication </t>
    </r>
    <r>
      <rPr>
        <sz val="11"/>
        <color rgb="FF0000FF"/>
        <rFont val="Calibri"/>
      </rPr>
      <t>(https://www.cyber.gov.au/resources-business-and-government/maintaining-devices-and-systems/system-hardening-and-administration/system-hardening/implementing-multi-factor-authentication)</t>
    </r>
    <r>
      <rPr>
        <sz val="11"/>
        <color rgb="FF000000"/>
        <rFont val="Calibri"/>
      </rPr>
      <t xml:space="preserve"> publication.</t>
    </r>
  </si>
  <si>
    <t>High-14.01</t>
  </si>
  <si>
    <r>
      <rPr>
        <sz val="11"/>
        <rFont val="Calibri"/>
      </rPr>
      <t xml:space="preserve">Ensure </t>
    </r>
    <r>
      <rPr>
        <sz val="11"/>
        <color rgb="FF000000"/>
        <rFont val="Calibri"/>
      </rPr>
      <t>'</t>
    </r>
    <r>
      <rPr>
        <b/>
        <sz val="11"/>
        <color rgb="FF000000"/>
        <rFont val="Calibri"/>
      </rPr>
      <t>Expiration</t>
    </r>
    <r>
      <rPr>
        <sz val="11"/>
        <color rgb="FF000000"/>
        <rFont val="Calibri"/>
      </rPr>
      <t>'</t>
    </r>
    <r>
      <rPr>
        <sz val="11"/>
        <color rgb="FF000000"/>
        <rFont val="Calibri"/>
      </rPr>
      <t xml:space="preserve"> is set to </t>
    </r>
    <r>
      <rPr>
        <sz val="11"/>
        <color rgb="FF000000"/>
        <rFont val="Calibri"/>
      </rPr>
      <t>'</t>
    </r>
    <r>
      <rPr>
        <b/>
        <sz val="11"/>
        <color rgb="FF000000"/>
        <rFont val="Calibri"/>
      </rPr>
      <t>Enabled: 365</t>
    </r>
    <r>
      <rPr>
        <sz val="11"/>
        <color rgb="FF000000"/>
        <rFont val="Calibri"/>
      </rPr>
      <t>'</t>
    </r>
  </si>
  <si>
    <r>
      <rPr>
        <sz val="11"/>
        <color rgb="FF000000"/>
        <rFont val="Calibri"/>
      </rPr>
      <t xml:space="preserve">Set the following UI path to </t>
    </r>
    <r>
      <rPr>
        <b/>
        <sz val="11"/>
        <color rgb="FF000000"/>
        <rFont val="Calibri"/>
      </rPr>
      <t>Enabled: 365</t>
    </r>
    <r>
      <rPr>
        <sz val="11"/>
        <color rgb="FF000000"/>
        <rFont val="Calibri"/>
      </rPr>
      <t>:</t>
    </r>
    <r>
      <rPr>
        <sz val="11"/>
        <color rgb="FF000000"/>
        <rFont val="Calibri"/>
      </rPr>
      <t xml:space="preserve">
</t>
    </r>
    <r>
      <rPr>
        <sz val="11"/>
        <color rgb="FF006096"/>
        <rFont val="Roboto Condensed"/>
      </rPr>
      <t>Computer Configuration\Policies\Administrative Templates\System\PIN Complexity\Expiration</t>
    </r>
    <r>
      <rPr>
        <sz val="11"/>
        <color rgb="FF006096"/>
        <rFont val="Roboto Condensed"/>
      </rPr>
      <t xml:space="preserve">
</t>
    </r>
  </si>
  <si>
    <t>High-14.02</t>
  </si>
  <si>
    <r>
      <rPr>
        <sz val="11"/>
        <rFont val="Calibri"/>
      </rPr>
      <t xml:space="preserve">Ensure </t>
    </r>
    <r>
      <rPr>
        <sz val="11"/>
        <color rgb="FF000000"/>
        <rFont val="Calibri"/>
      </rPr>
      <t>'</t>
    </r>
    <r>
      <rPr>
        <b/>
        <sz val="11"/>
        <color rgb="FF000000"/>
        <rFont val="Calibri"/>
      </rPr>
      <t>Minimum PIN length</t>
    </r>
    <r>
      <rPr>
        <sz val="11"/>
        <color rgb="FF000000"/>
        <rFont val="Calibri"/>
      </rPr>
      <t>'</t>
    </r>
    <r>
      <rPr>
        <sz val="11"/>
        <color rgb="FF000000"/>
        <rFont val="Calibri"/>
      </rPr>
      <t xml:space="preserve"> is set to </t>
    </r>
    <r>
      <rPr>
        <sz val="11"/>
        <color rgb="FF000000"/>
        <rFont val="Calibri"/>
      </rPr>
      <t>'</t>
    </r>
    <r>
      <rPr>
        <b/>
        <sz val="11"/>
        <color rgb="FF000000"/>
        <rFont val="Calibri"/>
      </rPr>
      <t>Enabled: 6</t>
    </r>
    <r>
      <rPr>
        <sz val="11"/>
        <color rgb="FF000000"/>
        <rFont val="Calibri"/>
      </rPr>
      <t>'</t>
    </r>
  </si>
  <si>
    <r>
      <rPr>
        <sz val="11"/>
        <color rgb="FF000000"/>
        <rFont val="Calibri"/>
      </rPr>
      <t xml:space="preserve">To establish the recommended configuration via configuration profiles, set the following Settings Catalog path to </t>
    </r>
    <r>
      <rPr>
        <b/>
        <sz val="11"/>
        <color rgb="FF000000"/>
        <rFont val="Calibri"/>
      </rPr>
      <t>Enabled: 6</t>
    </r>
    <r>
      <rPr>
        <sz val="11"/>
        <color rgb="FF000000"/>
        <rFont val="Calibri"/>
      </rPr>
      <t xml:space="preserve"> (or more character(s)):</t>
    </r>
    <r>
      <rPr>
        <sz val="11"/>
        <color rgb="FF000000"/>
        <rFont val="Calibri"/>
      </rPr>
      <t xml:space="preserve">
</t>
    </r>
    <r>
      <rPr>
        <sz val="11"/>
        <color rgb="FF006096"/>
        <rFont val="Roboto Condensed"/>
      </rPr>
      <t>Windows Hello For Business\Minimum PIN Length</t>
    </r>
    <r>
      <rPr>
        <sz val="11"/>
        <color rgb="FF006096"/>
        <rFont val="Roboto Condensed"/>
      </rPr>
      <t xml:space="preserve">
</t>
    </r>
  </si>
  <si>
    <r>
      <rPr>
        <sz val="11"/>
        <color rgb="FF000000"/>
        <rFont val="Calibri"/>
      </rPr>
      <t>Minimum PIN length configures the minimum number of characters required for the PIN. The lowest number you can configure for this policy setting is 4. The largest number you can configure must be less than the number configured in the Maximum PIN length policy setting or the number 127, whichever is the lowest.</t>
    </r>
    <r>
      <rPr>
        <sz val="11"/>
        <color rgb="FF000000"/>
        <rFont val="Calibri"/>
      </rPr>
      <t xml:space="preserve">
</t>
    </r>
    <r>
      <rPr>
        <sz val="11"/>
        <color rgb="FF000000"/>
        <rFont val="Calibri"/>
      </rPr>
      <t xml:space="preserve">The recommended state for this setting is: </t>
    </r>
    <r>
      <rPr>
        <b/>
        <sz val="11"/>
        <color rgb="FF000000"/>
        <rFont val="Calibri"/>
      </rPr>
      <t>6 more character(s)</t>
    </r>
    <r>
      <rPr>
        <sz val="11"/>
        <color rgb="FF000000"/>
        <rFont val="Calibri"/>
      </rPr>
      <t>.</t>
    </r>
  </si>
  <si>
    <r>
      <rPr>
        <sz val="11"/>
        <color rgb="FF000000"/>
        <rFont val="Calibri"/>
      </rPr>
      <t>Windows Hello for Business utilizes key-based or certificate-based authentication and makes credential theft extremely difficult.</t>
    </r>
    <r>
      <rPr>
        <sz val="11"/>
        <color rgb="FF000000"/>
        <rFont val="Calibri"/>
      </rPr>
      <t xml:space="preserve">
</t>
    </r>
    <r>
      <rPr>
        <sz val="11"/>
        <color rgb="FF000000"/>
        <rFont val="Calibri"/>
      </rPr>
      <t>When backed with a TPM chip multiple physical security mechanisms are added in order to make it tamper resistant.</t>
    </r>
  </si>
  <si>
    <r>
      <rPr>
        <sz val="11"/>
        <color rgb="FF000000"/>
        <rFont val="Calibri"/>
      </rPr>
      <t>PIN theft is possible through shoulder surfing or other means of reconnaissance. Although this threat applies to passwords as well it is reduced with passphrases which involve complexity and length.</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</si>
  <si>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6</t>
    </r>
    <r>
      <rPr>
        <sz val="11"/>
        <color rgb="FF000000"/>
        <rFont val="Calibri"/>
      </rPr>
      <t xml:space="preserve"> (or higher).</t>
    </r>
    <r>
      <rPr>
        <sz val="11"/>
        <color rgb="FF000000"/>
        <rFont val="Calibri"/>
      </rPr>
      <t xml:space="preserve">
</t>
    </r>
    <r>
      <rPr>
        <sz val="11"/>
        <color rgb="FF006096"/>
        <rFont val="Roboto Condensed"/>
      </rPr>
      <t>HKLM\SOFTWARE\Microsoft\Policies\PassportForWork\&lt;Tenant-ID&gt;\Device\Policies\PINComplexity:MinimumPINLength</t>
    </r>
    <r>
      <rPr>
        <sz val="11"/>
        <color rgb="FF006096"/>
        <rFont val="Roboto Condensed"/>
      </rPr>
      <t xml:space="preserve">
</t>
    </r>
  </si>
  <si>
    <r>
      <rPr>
        <sz val="11"/>
        <color rgb="FF000000"/>
        <rFont val="Calibri"/>
      </rPr>
      <t>4</t>
    </r>
  </si>
  <si>
    <t>High-14.03</t>
  </si>
  <si>
    <r>
      <rPr>
        <sz val="11"/>
        <rFont val="Calibri"/>
      </rPr>
      <t xml:space="preserve">Ensure </t>
    </r>
    <r>
      <rPr>
        <sz val="11"/>
        <color rgb="FF000000"/>
        <rFont val="Calibri"/>
      </rPr>
      <t>'</t>
    </r>
    <r>
      <rPr>
        <b/>
        <sz val="11"/>
        <color rgb="FF000000"/>
        <rFont val="Calibri"/>
      </rPr>
      <t>Configure enhanced anti-spoofing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</si>
  <si>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Components\Biometrics\Facial Features\Configure enhanced anti-spoofing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Biometrics.admx/adml</t>
    </r>
    <r>
      <rPr>
        <sz val="11"/>
        <color rgb="FF000000"/>
        <rFont val="Calibri"/>
      </rPr>
      <t xml:space="preserve"> that is included with the Microsoft Windows 10 Release 1511 Administrative Templates (or newer).</t>
    </r>
    <r>
      <rPr>
        <sz val="11"/>
        <color rgb="FF000000"/>
        <rFont val="Calibri"/>
      </rPr>
      <t xml:space="preserve">
</t>
    </r>
    <r>
      <rPr>
        <b/>
        <sz val="11"/>
        <color rgb="FF000000"/>
        <rFont val="Calibri"/>
      </rPr>
      <t>Note #2:</t>
    </r>
    <r>
      <rPr>
        <sz val="11"/>
        <color rgb="FF000000"/>
        <rFont val="Calibri"/>
      </rPr>
      <t xml:space="preserve"> In the Windows 10 Release 1511 and Windows 10 Release 1607 &amp; Server 2016 Administrative Templates, this setting was initially named </t>
    </r>
    <r>
      <rPr>
        <i/>
        <sz val="11"/>
        <color rgb="FF000000"/>
        <rFont val="Calibri"/>
      </rPr>
      <t>Use enhanced anti-spoofing when available</t>
    </r>
    <r>
      <rPr>
        <sz val="11"/>
        <color rgb="FF000000"/>
        <rFont val="Calibri"/>
      </rPr>
      <t xml:space="preserve">. It was renamed to </t>
    </r>
    <r>
      <rPr>
        <i/>
        <sz val="11"/>
        <color rgb="FF000000"/>
        <rFont val="Calibri"/>
      </rPr>
      <t>Configure enhanced anti-spoofing</t>
    </r>
    <r>
      <rPr>
        <sz val="11"/>
        <color rgb="FF000000"/>
        <rFont val="Calibri"/>
      </rPr>
      <t xml:space="preserve"> starting with the Windows 10 Release 1703 Administrative Templates.</t>
    </r>
  </si>
  <si>
    <r>
      <rPr>
        <sz val="11"/>
        <color rgb="FF000000"/>
        <rFont val="Calibri"/>
      </rPr>
      <t>This policy setting determines whether enhanced anti-spoofing is configured for devices which support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</si>
  <si>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Enterprise managed environments are now supporting a wider range of mobile devices, increasing the security on these devices will help protect against unauthorized access on your network.</t>
    </r>
  </si>
  <si>
    <r>
      <rPr>
        <sz val="11"/>
        <color rgb="FF000000"/>
        <rFont val="Calibri"/>
      </rPr>
      <t>Windows will require all users on the device to use anti-spoofing for facial features, on devices which support it.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</si>
  <si>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HKLM\SOFTWARE\Policies\Microsoft\Biometrics\FacialFeatures:EnhancedAntiSpoofing</t>
    </r>
    <r>
      <rPr>
        <sz val="11"/>
        <color rgb="FF006096"/>
        <rFont val="Roboto Condensed"/>
      </rPr>
      <t xml:space="preserve">
</t>
    </r>
  </si>
  <si>
    <r>
      <rPr>
        <sz val="11"/>
        <color rgb="FF000000"/>
        <rFont val="Calibri"/>
      </rPr>
      <t>Users are able to choose whether or not to use enhanced anti-spoofing on supported devices.</t>
    </r>
  </si>
  <si>
    <t>High-14.04</t>
  </si>
  <si>
    <r>
      <rPr>
        <sz val="11"/>
        <rFont val="Calibri"/>
      </rPr>
      <t xml:space="preserve">Ensure </t>
    </r>
    <r>
      <rPr>
        <sz val="11"/>
        <color rgb="FF000000"/>
        <rFont val="Calibri"/>
      </rPr>
      <t>'</t>
    </r>
    <r>
      <rPr>
        <b/>
        <sz val="11"/>
        <color rgb="FF000000"/>
        <rFont val="Calibri"/>
      </rPr>
      <t>Use a hardware security device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</si>
  <si>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Hello for Business\Use a hardware security device</t>
    </r>
    <r>
      <rPr>
        <sz val="11"/>
        <color rgb="FF006096"/>
        <rFont val="Roboto Condensed"/>
      </rPr>
      <t xml:space="preserve">
</t>
    </r>
  </si>
  <si>
    <t>High-14.05</t>
  </si>
  <si>
    <r>
      <rPr>
        <sz val="11"/>
        <rFont val="Calibri"/>
      </rPr>
      <t xml:space="preserve">Ensure </t>
    </r>
    <r>
      <rPr>
        <sz val="11"/>
        <color rgb="FF000000"/>
        <rFont val="Calibri"/>
      </rPr>
      <t>'</t>
    </r>
    <r>
      <rPr>
        <b/>
        <sz val="11"/>
        <color rgb="FF000000"/>
        <rFont val="Calibri"/>
      </rPr>
      <t>Use biometrics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</si>
  <si>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Hello for Business\Use biometrics</t>
    </r>
    <r>
      <rPr>
        <sz val="11"/>
        <color rgb="FF006096"/>
        <rFont val="Roboto Condensed"/>
      </rPr>
      <t xml:space="preserve">
</t>
    </r>
  </si>
  <si>
    <t>High-14.06</t>
  </si>
  <si>
    <r>
      <rPr>
        <sz val="11"/>
        <rFont val="Calibri"/>
      </rPr>
      <t xml:space="preserve">Ensure </t>
    </r>
    <r>
      <rPr>
        <sz val="11"/>
        <color rgb="FF000000"/>
        <rFont val="Calibri"/>
      </rPr>
      <t>'</t>
    </r>
    <r>
      <rPr>
        <b/>
        <sz val="11"/>
        <color rgb="FF000000"/>
        <rFont val="Calibri"/>
      </rPr>
      <t>Use Windows Hello for Business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</si>
  <si>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Hello for Business\Use Windows Hello for Business</t>
    </r>
    <r>
      <rPr>
        <sz val="11"/>
        <color rgb="FF006096"/>
        <rFont val="Roboto Condensed"/>
      </rPr>
      <t xml:space="preserve">
</t>
    </r>
  </si>
  <si>
    <t>Operating system architecture</t>
  </si>
  <si>
    <t>High-15.00</t>
  </si>
  <si>
    <r>
      <rPr>
        <b/>
        <sz val="11"/>
        <color rgb="FF003B5C"/>
        <rFont val="Calibri"/>
      </rPr>
      <t>Section overview: 'Operating system architecture'</t>
    </r>
  </si>
  <si>
    <r>
      <rPr>
        <sz val="11"/>
        <color rgb="FF000000"/>
        <rFont val="Calibri"/>
      </rPr>
      <t>Deploy the x64 (64-bit) version of Microsoft Windows on all workstations to obtain the additional security functionality, including hardware-based DEP kernel support, Kernel Patch Protection, mandatory device driver signing and the lack of support for malicious 32-bit drivers. There is no Group Policy setting for this control.</t>
    </r>
  </si>
  <si>
    <r>
      <rPr>
        <sz val="11"/>
        <color rgb="FF000000"/>
        <rFont val="Calibri"/>
      </rPr>
      <t>The x64 (64-bit) versions of Microsoft Windows include additional security functionality that the x86 (32-bit) versions lack. This includes native hardware-based Data Execution Prevention (DEP) kernel support, Kernel Patch Protection (PatchGuard), mandatory device driver signing and lack of support for malicious 32-bit drivers. Using x86 (32-bit) versions of Microsoft Windows exposes organisations to exploit techniques mitigated by x64 (64-bit) versions of Microsoft Windows. To reduce this risk, workstations should use the x64 (64-bit) versions of Microsoft Windows.</t>
    </r>
  </si>
  <si>
    <t>Operating system patching</t>
  </si>
  <si>
    <t>High-16.00</t>
  </si>
  <si>
    <r>
      <rPr>
        <b/>
        <sz val="11"/>
        <color rgb="FF003B5C"/>
        <rFont val="Calibri"/>
      </rPr>
      <t>Section overview: 'Operating system patching'</t>
    </r>
  </si>
  <si>
    <r>
      <rPr>
        <sz val="11"/>
        <color rgb="FF000000"/>
        <rFont val="Calibri"/>
      </rPr>
      <t xml:space="preserve">Configure the individual settings in recommendations </t>
    </r>
    <r>
      <rPr>
        <b/>
        <sz val="11"/>
        <color rgb="FF000000"/>
        <rFont val="Calibri"/>
      </rPr>
      <t>High-16.01</t>
    </r>
    <r>
      <rPr>
        <sz val="11"/>
        <color rgb="FF000000"/>
        <rFont val="Calibri"/>
      </rPr>
      <t xml:space="preserve"> through </t>
    </r>
    <r>
      <rPr>
        <b/>
        <sz val="11"/>
        <color rgb="FF000000"/>
        <rFont val="Calibri"/>
      </rPr>
      <t>High-16.05</t>
    </r>
    <r>
      <rPr>
        <sz val="11"/>
        <color rgb="FF000000"/>
        <rFont val="Calibri"/>
      </rPr>
      <t xml:space="preserve"> to implement operating system patching.</t>
    </r>
  </si>
  <si>
    <r>
      <rPr>
        <sz val="11"/>
        <color rgb="FF000000"/>
        <rFont val="Calibri"/>
      </rPr>
      <t>Patches are released either in response to previously disclosed vulnerabilities or to proactively address vulnerabilities that have not yet been publicly disclosed. In the case of disclosed vulnerabilities, it is possible that exploits have already been developed and are freely available in common hacking tools. In the case of patches for vulnerabilities that have not yet been publically disclosed, it is relatively easy for malicious actors to use freely available tools to identify the vulnerability being patched and develop an associated exploit. This activity can be undertaken in less than one day and has led to an increase in 1-day attacks. To reduce this risk, operating system patches and driver updates should be centrally managed, deployed and applied in an appropriate timeframe as determined by the severity of the vulnerability and any mitigating measures already in place.</t>
    </r>
    <r>
      <rPr>
        <sz val="11"/>
        <color rgb="FF000000"/>
        <rFont val="Calibri"/>
      </rPr>
      <t xml:space="preserve">
</t>
    </r>
    <r>
      <rPr>
        <sz val="11"/>
        <color rgb="FF000000"/>
        <rFont val="Calibri"/>
      </rPr>
      <t>Previously, operating system patching was typically achieved by using Microsoft Endpoint Configuration Manager, or Microsoft Windows Server Update Services (WSUS), along with Wake-on-LAN functionality to facilitate patching outside of core business hours. However, Windows Update client policies may replace or supplement many WSUS functions. Configuration of Windows Update client policies can be applied through Group Policy settings or the equivalent settings in Microsoft Endpoint Manager. Microsoft has also issued guidance on common misconfigurations relating to Windows updates.</t>
    </r>
    <r>
      <rPr>
        <sz val="11"/>
        <color rgb="FF000000"/>
        <rFont val="Calibri"/>
      </rPr>
      <t xml:space="preserve">
</t>
    </r>
    <r>
      <rPr>
        <sz val="11"/>
        <color rgb="FF000000"/>
        <rFont val="Calibri"/>
      </rPr>
      <t xml:space="preserve">For more information on determining the severity of vulnerabilities and timeframes for applying patches see the Patching applications and operating systems </t>
    </r>
    <r>
      <rPr>
        <sz val="11"/>
        <color rgb="FF0000FF"/>
        <rFont val="Calibri"/>
      </rPr>
      <t>(https://www.cyber.gov.au/resources-business-and-government/maintaining-devices-and-systems/system-hardening-and-administration/patching-applications-and-operating-systems)</t>
    </r>
    <r>
      <rPr>
        <sz val="11"/>
        <color rgb="FF000000"/>
        <rFont val="Calibri"/>
      </rPr>
      <t xml:space="preserve"> publication.</t>
    </r>
  </si>
  <si>
    <t>High-16.01</t>
  </si>
  <si>
    <r>
      <rPr>
        <sz val="11"/>
        <rFont val="Calibri"/>
      </rPr>
      <t xml:space="preserve">Ensure </t>
    </r>
    <r>
      <rPr>
        <sz val="11"/>
        <color rgb="FF000000"/>
        <rFont val="Calibri"/>
      </rPr>
      <t>'</t>
    </r>
    <r>
      <rPr>
        <b/>
        <sz val="11"/>
        <color rgb="FF000000"/>
        <rFont val="Calibri"/>
      </rPr>
      <t>Configure Automatic Updates</t>
    </r>
    <r>
      <rPr>
        <sz val="11"/>
        <color rgb="FF000000"/>
        <rFont val="Calibri"/>
      </rPr>
      <t>'</t>
    </r>
    <r>
      <rPr>
        <sz val="11"/>
        <color rgb="FF000000"/>
        <rFont val="Calibri"/>
      </rPr>
      <t xml:space="preserve"> is set to </t>
    </r>
    <r>
      <rPr>
        <sz val="11"/>
        <color rgb="FF000000"/>
        <rFont val="Calibri"/>
      </rPr>
      <t>'</t>
    </r>
    <r>
      <rPr>
        <b/>
        <sz val="11"/>
        <color rgb="FF000000"/>
        <rFont val="Calibri"/>
      </rPr>
      <t>Enabled: 4 - Auto download and schedule the install</t>
    </r>
    <r>
      <rPr>
        <sz val="11"/>
        <color rgb="FF000000"/>
        <rFont val="Calibri"/>
      </rPr>
      <t>'</t>
    </r>
  </si>
  <si>
    <r>
      <rPr>
        <sz val="11"/>
        <color rgb="FF000000"/>
        <rFont val="Calibri"/>
      </rPr>
      <t xml:space="preserve">Set the following UI path to </t>
    </r>
    <r>
      <rPr>
        <b/>
        <sz val="11"/>
        <color rgb="FF000000"/>
        <rFont val="Calibri"/>
      </rPr>
      <t>Enabled: 4 - Auto download and schedule the install</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experience\Configure Automatic Updates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</si>
  <si>
    <r>
      <rPr>
        <sz val="11"/>
        <color rgb="FF000000"/>
        <rFont val="Calibri"/>
      </rPr>
      <t>This policy setting specifies whether computers in your environment will receive security updates from Windows Update or WSUS. If you configure this policy setting to Enabled, the operating system will recognize when a network connection is available and then use the network connection to search Windows Update or your designated intranet site for updates that apply to them.</t>
    </r>
    <r>
      <rPr>
        <sz val="11"/>
        <color rgb="FF000000"/>
        <rFont val="Calibri"/>
      </rPr>
      <t xml:space="preserve">
</t>
    </r>
    <r>
      <rPr>
        <sz val="11"/>
        <color rgb="FF000000"/>
        <rFont val="Calibri"/>
      </rPr>
      <t>After you configure this policy setting to Enabled, select one of the following four options in the Configure Automatic Updates Properties dialog box to specify how the service will work:</t>
    </r>
    <r>
      <rPr>
        <sz val="11"/>
        <color rgb="FF000000"/>
        <rFont val="Calibri"/>
      </rPr>
      <t xml:space="preserve">
</t>
    </r>
    <r>
      <rPr>
        <sz val="11"/>
        <color rgb="FF000000"/>
        <rFont val="Calibri"/>
      </rPr>
      <t xml:space="preserve">- 2 - Notify for download and auto install </t>
    </r>
    <r>
      <rPr>
        <i/>
        <sz val="11"/>
        <color rgb="FF000000"/>
        <rFont val="Calibri"/>
      </rPr>
      <t>(Notify before downloading any updates)</t>
    </r>
    <r>
      <rPr>
        <sz val="11"/>
        <color rgb="FF000000"/>
        <rFont val="Calibri"/>
      </rPr>
      <t xml:space="preserve">
</t>
    </r>
    <r>
      <rPr>
        <sz val="11"/>
        <color rgb="FF000000"/>
        <rFont val="Calibri"/>
      </rPr>
      <t xml:space="preserve">- 3 - Auto download and notify for install </t>
    </r>
    <r>
      <rPr>
        <i/>
        <sz val="11"/>
        <color rgb="FF000000"/>
        <rFont val="Calibri"/>
      </rPr>
      <t>(Download the updates automatically and notify when they are ready to be installed.) (Default setting)</t>
    </r>
    <r>
      <rPr>
        <sz val="11"/>
        <color rgb="FF000000"/>
        <rFont val="Calibri"/>
      </rPr>
      <t xml:space="preserve">
</t>
    </r>
    <r>
      <rPr>
        <sz val="11"/>
        <color rgb="FF000000"/>
        <rFont val="Calibri"/>
      </rPr>
      <t xml:space="preserve">- 4 - Auto download and schedule the install </t>
    </r>
    <r>
      <rPr>
        <i/>
        <sz val="11"/>
        <color rgb="FF000000"/>
        <rFont val="Calibri"/>
      </rPr>
      <t>(Automatically download updates and install them on the schedule specified below.))</t>
    </r>
    <r>
      <rPr>
        <sz val="11"/>
        <color rgb="FF000000"/>
        <rFont val="Calibri"/>
      </rPr>
      <t xml:space="preserve">
</t>
    </r>
    <r>
      <rPr>
        <sz val="11"/>
        <color rgb="FF000000"/>
        <rFont val="Calibri"/>
      </rPr>
      <t xml:space="preserve">- 5 - Allow local admin to choose setting </t>
    </r>
    <r>
      <rPr>
        <i/>
        <sz val="11"/>
        <color rgb="FF000000"/>
        <rFont val="Calibri"/>
      </rPr>
      <t>(Leave decision on above choices up to the local Administrators (Not Recommended))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sub-setting "</t>
    </r>
    <r>
      <rPr>
        <i/>
        <sz val="11"/>
        <color rgb="FF000000"/>
        <rFont val="Calibri"/>
      </rPr>
      <t>Configure automatic updating:</t>
    </r>
    <r>
      <rPr>
        <sz val="11"/>
        <color rgb="FF000000"/>
        <rFont val="Calibri"/>
      </rPr>
      <t xml:space="preserve">" has 4 possible values – all of them are valid depending on specific organizational needs, however if feasible we suggest using a value of </t>
    </r>
    <r>
      <rPr>
        <b/>
        <sz val="11"/>
        <color rgb="FF000000"/>
        <rFont val="Calibri"/>
      </rPr>
      <t>4 - Auto download and schedule the install</t>
    </r>
    <r>
      <rPr>
        <sz val="11"/>
        <color rgb="FF000000"/>
        <rFont val="Calibri"/>
      </rPr>
      <t>. This suggestion is not a scored requirement.</t>
    </r>
    <r>
      <rPr>
        <sz val="11"/>
        <color rgb="FF000000"/>
        <rFont val="Calibri"/>
      </rPr>
      <t xml:space="preserve">
</t>
    </r>
    <r>
      <rPr>
        <b/>
        <sz val="11"/>
        <color rgb="FF000000"/>
        <rFont val="Calibri"/>
      </rPr>
      <t>Note #2:</t>
    </r>
    <r>
      <rPr>
        <sz val="11"/>
        <color rgb="FF000000"/>
        <rFont val="Calibri"/>
      </rPr>
      <t xml:space="preserve"> Organizations that utilize a third--party solution for patching may choose to exempt themselves from this recommendation, and instead configure it to </t>
    </r>
    <r>
      <rPr>
        <b/>
        <sz val="11"/>
        <color rgb="FF000000"/>
        <rFont val="Calibri"/>
      </rPr>
      <t>Disabled</t>
    </r>
    <r>
      <rPr>
        <sz val="11"/>
        <color rgb="FF000000"/>
        <rFont val="Calibri"/>
      </rPr>
      <t xml:space="preserve"> so that the native Windows Update mechanism does not interfere with the third--party patching process.</t>
    </r>
  </si>
  <si>
    <r>
      <rPr>
        <sz val="11"/>
        <color rgb="FF000000"/>
        <rFont val="Calibri"/>
      </rPr>
      <t>Although each version of Windows is thoroughly tested before release, it is possible that problems will be discovered after the products are shipped. The Configure Automatic Updates setting can help you ensure that the computers in your environment will always have the most recent critical operating system updates and service packs installed.</t>
    </r>
  </si>
  <si>
    <r>
      <rPr>
        <sz val="11"/>
        <color rgb="FF000000"/>
        <rFont val="Calibri"/>
      </rPr>
      <t>Critical operating system updates and service packs will be installed as necessary.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</si>
  <si>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HKLM\SOFTWARE\Policies\Microsoft\Windows\WindowsUpdate\AU:NoAutoUpdate</t>
    </r>
    <r>
      <rPr>
        <sz val="11"/>
        <color rgb="FF006096"/>
        <rFont val="Roboto Condensed"/>
      </rPr>
      <t xml:space="preserve">
</t>
    </r>
  </si>
  <si>
    <r>
      <rPr>
        <sz val="11"/>
        <color rgb="FF000000"/>
        <rFont val="Calibri"/>
      </rPr>
      <t>Enabled: 3 - Auto download and notify for install. (Windows finds updates that apply to the computer and downloads them in the background (the user is not notified or interrupted during this process). When the downloads are complete, users will be notified that they are ready to install. After going to Windows Update, users can install them.)</t>
    </r>
  </si>
  <si>
    <t>High-16.02</t>
  </si>
  <si>
    <r>
      <rPr>
        <sz val="11"/>
        <rFont val="Calibri"/>
      </rPr>
      <t xml:space="preserve">Ensure </t>
    </r>
    <r>
      <rPr>
        <sz val="11"/>
        <color rgb="FF000000"/>
        <rFont val="Calibri"/>
      </rPr>
      <t>'</t>
    </r>
    <r>
      <rPr>
        <b/>
        <sz val="11"/>
        <color rgb="FF000000"/>
        <rFont val="Calibri"/>
      </rPr>
      <t>Configure Automatic Updates: Scheduled install day</t>
    </r>
    <r>
      <rPr>
        <sz val="11"/>
        <color rgb="FF000000"/>
        <rFont val="Calibri"/>
      </rPr>
      <t>'</t>
    </r>
    <r>
      <rPr>
        <sz val="11"/>
        <color rgb="FF000000"/>
        <rFont val="Calibri"/>
      </rPr>
      <t xml:space="preserve"> is set to </t>
    </r>
    <r>
      <rPr>
        <sz val="11"/>
        <color rgb="FF000000"/>
        <rFont val="Calibri"/>
      </rPr>
      <t>'</t>
    </r>
    <r>
      <rPr>
        <b/>
        <sz val="11"/>
        <color rgb="FF000000"/>
        <rFont val="Calibri"/>
      </rPr>
      <t>0 - Every day</t>
    </r>
    <r>
      <rPr>
        <sz val="11"/>
        <color rgb="FF000000"/>
        <rFont val="Calibri"/>
      </rPr>
      <t>'</t>
    </r>
  </si>
  <si>
    <r>
      <rPr>
        <sz val="11"/>
        <color rgb="FF000000"/>
        <rFont val="Calibri"/>
      </rPr>
      <t xml:space="preserve">Set the following UI path to </t>
    </r>
    <r>
      <rPr>
        <b/>
        <sz val="11"/>
        <color rgb="FF000000"/>
        <rFont val="Calibri"/>
      </rPr>
      <t>0 - Every day</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experience\Configure Automatic Updates: Scheduled install day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WindowsUpdate.admx/adml</t>
    </r>
    <r>
      <rPr>
        <sz val="11"/>
        <color rgb="FF000000"/>
        <rFont val="Calibri"/>
      </rPr>
      <t xml:space="preserve"> that is included with all versions of the Microsoft Windows Administrative Templates.</t>
    </r>
  </si>
  <si>
    <r>
      <rPr>
        <sz val="11"/>
        <color rgb="FF000000"/>
        <rFont val="Calibri"/>
      </rPr>
      <t>This policy setting specifies when computers in your environment will receive security updates from Windows Update or WSUS.</t>
    </r>
    <r>
      <rPr>
        <sz val="11"/>
        <color rgb="FF000000"/>
        <rFont val="Calibri"/>
      </rPr>
      <t xml:space="preserve">
</t>
    </r>
    <r>
      <rPr>
        <sz val="11"/>
        <color rgb="FF000000"/>
        <rFont val="Calibri"/>
      </rPr>
      <t xml:space="preserve">The recommended state for this setting is: </t>
    </r>
    <r>
      <rPr>
        <b/>
        <sz val="11"/>
        <color rgb="FF000000"/>
        <rFont val="Calibri"/>
      </rPr>
      <t>0 - Every day</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is only applicable if </t>
    </r>
    <r>
      <rPr>
        <b/>
        <sz val="11"/>
        <color rgb="FF000000"/>
        <rFont val="Calibri"/>
      </rPr>
      <t>4 - Auto download and schedule the install</t>
    </r>
    <r>
      <rPr>
        <sz val="11"/>
        <color rgb="FF000000"/>
        <rFont val="Calibri"/>
      </rPr>
      <t xml:space="preserve"> is selected in the recommendation </t>
    </r>
    <r>
      <rPr>
        <i/>
        <sz val="11"/>
        <color rgb="FF000000"/>
        <rFont val="Calibri"/>
      </rPr>
      <t>'Configure Automatic Updates'</t>
    </r>
    <r>
      <rPr>
        <sz val="11"/>
        <color rgb="FF000000"/>
        <rFont val="Calibri"/>
      </rPr>
      <t>. It will have no impact if any other option is selected.</t>
    </r>
  </si>
  <si>
    <r>
      <rPr>
        <sz val="11"/>
        <color rgb="FF000000"/>
        <rFont val="Calibri"/>
      </rPr>
      <t xml:space="preserve">If </t>
    </r>
    <r>
      <rPr>
        <b/>
        <sz val="11"/>
        <color rgb="FF000000"/>
        <rFont val="Calibri"/>
      </rPr>
      <t>4 - Auto download and schedule the install</t>
    </r>
    <r>
      <rPr>
        <sz val="11"/>
        <color rgb="FF000000"/>
        <rFont val="Calibri"/>
      </rPr>
      <t xml:space="preserve"> is selected in recommendation </t>
    </r>
    <r>
      <rPr>
        <i/>
        <sz val="11"/>
        <color rgb="FF000000"/>
        <rFont val="Calibri"/>
      </rPr>
      <t>'Configure Automatic Updates'</t>
    </r>
    <r>
      <rPr>
        <sz val="11"/>
        <color rgb="FF000000"/>
        <rFont val="Calibri"/>
      </rPr>
      <t>, critical operating system updates and service packs will automatically download every day (at 3:00 A.M., by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</si>
  <si>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HKLM\SOFTWARE\Policies\Microsoft\Windows\WindowsUpdate\AU:ScheduledInstallDay</t>
    </r>
    <r>
      <rPr>
        <sz val="11"/>
        <color rgb="FF006096"/>
        <rFont val="Roboto Condensed"/>
      </rPr>
      <t xml:space="preserve">
</t>
    </r>
  </si>
  <si>
    <r>
      <rPr>
        <sz val="11"/>
        <color rgb="FF000000"/>
        <rFont val="Calibri"/>
      </rPr>
      <t xml:space="preserve">Not Defined. (Since the default value of Configure Automatic Updates is </t>
    </r>
    <r>
      <rPr>
        <b/>
        <sz val="11"/>
        <color rgb="FF000000"/>
        <rFont val="Calibri"/>
      </rPr>
      <t>3 - Auto download and notify for install</t>
    </r>
    <r>
      <rPr>
        <sz val="11"/>
        <color rgb="FF000000"/>
        <rFont val="Calibri"/>
      </rPr>
      <t>, this setting is not applicable by default.)</t>
    </r>
  </si>
  <si>
    <t>High-16.03</t>
  </si>
  <si>
    <r>
      <rPr>
        <sz val="11"/>
        <rFont val="Calibri"/>
      </rPr>
      <t xml:space="preserve">Ensure </t>
    </r>
    <r>
      <rPr>
        <sz val="11"/>
        <color rgb="FF000000"/>
        <rFont val="Calibri"/>
      </rPr>
      <t>'</t>
    </r>
    <r>
      <rPr>
        <b/>
        <sz val="11"/>
        <color rgb="FF000000"/>
        <rFont val="Calibri"/>
      </rPr>
      <t>Remove access to “Pause updates”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</si>
  <si>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Update\Manage end user experience\Remove access to “Pause updates” feature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WindowsUpdate.admx/adml</t>
    </r>
    <r>
      <rPr>
        <sz val="11"/>
        <color rgb="FF000000"/>
        <rFont val="Calibri"/>
      </rPr>
      <t xml:space="preserve"> that is included with the Microsoft Windows 10 Release 1809 &amp; Server 2019 Administrative Templates (or newer).</t>
    </r>
  </si>
  <si>
    <r>
      <rPr>
        <sz val="11"/>
        <color rgb="FF000000"/>
        <rFont val="Calibri"/>
      </rPr>
      <t>This policy removes access to "Pause updates" feature.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</si>
  <si>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In order to ensure security and system updates are applied, system administrators should control when updates are applied to systems.</t>
    </r>
  </si>
  <si>
    <r>
      <rPr>
        <sz val="11"/>
        <color rgb="FF000000"/>
        <rFont val="Calibri"/>
      </rPr>
      <t>Users will not be able to select the "Pause updates" option in Windows Update to prevent updates from being installed on a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</si>
  <si>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HKLM\SOFTWARE\Policies\Microsoft\Windows\WindowsUpdate:SetDisablePauseUXAccess</t>
    </r>
    <r>
      <rPr>
        <sz val="11"/>
        <color rgb="FF006096"/>
        <rFont val="Roboto Condensed"/>
      </rPr>
      <t xml:space="preserve">
</t>
    </r>
  </si>
  <si>
    <r>
      <rPr>
        <sz val="11"/>
        <color rgb="FF000000"/>
        <rFont val="Calibri"/>
      </rPr>
      <t>Disabled. (Users have access to the "Pause updates" feature.)</t>
    </r>
  </si>
  <si>
    <t>High-16.04</t>
  </si>
  <si>
    <r>
      <rPr>
        <sz val="11"/>
        <rFont val="Calibri"/>
      </rPr>
      <t xml:space="preserve">Ensure </t>
    </r>
    <r>
      <rPr>
        <sz val="11"/>
        <color rgb="FF000000"/>
        <rFont val="Calibri"/>
      </rPr>
      <t>'</t>
    </r>
    <r>
      <rPr>
        <b/>
        <sz val="11"/>
        <color rgb="FF000000"/>
        <rFont val="Calibri"/>
      </rPr>
      <t>Remove access to use all Windows Update features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</si>
  <si>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Update\Remove access to use all Windows Update features</t>
    </r>
    <r>
      <rPr>
        <sz val="11"/>
        <color rgb="FF006096"/>
        <rFont val="Roboto Condensed"/>
      </rPr>
      <t xml:space="preserve">
</t>
    </r>
  </si>
  <si>
    <t>High-16.05</t>
  </si>
  <si>
    <r>
      <rPr>
        <sz val="11"/>
        <rFont val="Calibri"/>
      </rPr>
      <t xml:space="preserve">Ensure </t>
    </r>
    <r>
      <rPr>
        <sz val="11"/>
        <color rgb="FF000000"/>
        <rFont val="Calibri"/>
      </rPr>
      <t>'</t>
    </r>
    <r>
      <rPr>
        <b/>
        <sz val="11"/>
        <color rgb="FF000000"/>
        <rFont val="Calibri"/>
      </rPr>
      <t>Specify intranet Microsoft update service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</si>
  <si>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Update\Specify intranet Microsoft update service location</t>
    </r>
    <r>
      <rPr>
        <sz val="11"/>
        <color rgb="FF006096"/>
        <rFont val="Roboto Condensed"/>
      </rPr>
      <t xml:space="preserve">
</t>
    </r>
  </si>
  <si>
    <t>Operating system version</t>
  </si>
  <si>
    <t>High-17.00</t>
  </si>
  <si>
    <r>
      <rPr>
        <b/>
        <sz val="11"/>
        <color rgb="FF003B5C"/>
        <rFont val="Calibri"/>
      </rPr>
      <t>Section overview: 'Operating system version'</t>
    </r>
  </si>
  <si>
    <r>
      <rPr>
        <sz val="11"/>
        <color rgb="FF000000"/>
        <rFont val="Calibri"/>
      </rPr>
      <t>Maintain workstations on the latest version of Microsoft Windows 10 so that exploit techniques mitigated in newer versions are not left available to malicious actors. There is no Group Policy setting for this control.</t>
    </r>
  </si>
  <si>
    <r>
      <rPr>
        <sz val="11"/>
        <color rgb="FF000000"/>
        <rFont val="Calibri"/>
      </rPr>
      <t>Using older versions of Microsoft Windows 10 can expose organisations to exploit techniques that have since been mitigated in newer versions of Microsoft Windows 10. To reduce this risk, workstations should use the latest version of Microsoft Windows 10.</t>
    </r>
  </si>
  <si>
    <t>Restricting privileged accounts</t>
  </si>
  <si>
    <t>High-18.00</t>
  </si>
  <si>
    <r>
      <rPr>
        <b/>
        <sz val="11"/>
        <color rgb="FF003B5C"/>
        <rFont val="Calibri"/>
      </rPr>
      <t>Section overview: 'Restricting privileged accounts'</t>
    </r>
  </si>
  <si>
    <r>
      <rPr>
        <sz val="11"/>
        <color rgb="FF000000"/>
        <rFont val="Calibri"/>
      </rPr>
      <t>Do not grant privileged accounts to users who do not require privileged access. Issue users who require privileged access with separate standard and privileged accounts that use different credentials, and block external web and email access from any privileged account.</t>
    </r>
  </si>
  <si>
    <r>
      <rPr>
        <sz val="11"/>
        <color rgb="FF000000"/>
        <rFont val="Calibri"/>
      </rPr>
      <t>Providing users with a privileged account for day to day usage poses a risk that they will use this account for external web and email access. This is of particular concern as privileged users have the ability to execute malicious code with privileged access rather than standard access. To reduce this risk, users that do not require privileged access should not be granted privileged accounts while users that require privileged access should have separate standard and privileged accounts with different credentials. In addition, any privileged accounts used should have external web and email access blocked.</t>
    </r>
    <r>
      <rPr>
        <sz val="11"/>
        <color rgb="FF000000"/>
        <rFont val="Calibri"/>
      </rPr>
      <t xml:space="preserve">
</t>
    </r>
    <r>
      <rPr>
        <sz val="11"/>
        <color rgb="FF000000"/>
        <rFont val="Calibri"/>
      </rPr>
      <t xml:space="preserve">For more information on the use of privileged accounts and minimising their usage see the Restricting administrative privileges </t>
    </r>
    <r>
      <rPr>
        <sz val="11"/>
        <color rgb="FF0000FF"/>
        <rFont val="Calibri"/>
      </rPr>
      <t>(https://www.cyber.gov.au/resources-business-and-government/maintaining-devices-and-systems/system-hardening-and-administration/system-hardening/restricting-administrative-privileges)</t>
    </r>
    <r>
      <rPr>
        <sz val="11"/>
        <color rgb="FF000000"/>
        <rFont val="Calibri"/>
      </rPr>
      <t xml:space="preserve"> publication.</t>
    </r>
  </si>
  <si>
    <t>Secure Boot</t>
  </si>
  <si>
    <t>High-19.00</t>
  </si>
  <si>
    <r>
      <rPr>
        <b/>
        <sz val="11"/>
        <color rgb="FF003B5C"/>
        <rFont val="Calibri"/>
      </rPr>
      <t>Section overview: 'Secure Boot'</t>
    </r>
  </si>
  <si>
    <r>
      <rPr>
        <sz val="11"/>
        <color rgb="FF000000"/>
        <rFont val="Calibri"/>
      </rPr>
      <t>Use motherboards with Secure Boot functionality and enable Secure Boot on all workstations so that, at boot time, only a boot loader signed by a certificate stored in the UEFI is permitted to run. There is no Group Policy setting for this control.</t>
    </r>
  </si>
  <si>
    <r>
      <rPr>
        <sz val="11"/>
        <color rgb="FF000000"/>
        <rFont val="Calibri"/>
      </rPr>
      <t>Another method for malicious code to maintain persistence and prevent detection is to replace the default boot loader for Microsoft Windows with a malicious version. In such cases the malicious boot loader executes at boot time and loads Microsoft Windows without any indication that it is present. Such malicious boot loaders are extremely difficult to detect and can be used to conceal malicious code on workstations. To reduce this risk, motherboards with Secure Boot functionality should be used. Secure Boot, a component of Trusted Boot, is a security feature of Microsoft Windows 10 in combination with motherboards with an UEFI. Secure Boot works by checking at boot time that the boot loader is signed and matches a Microsoft signed certificate stored in the UEFI. If the certificate signatures match the boot loader is allowed to run, otherwise it is prevented from running and the workstation will not boot.</t>
    </r>
  </si>
  <si>
    <t>Account lockout policy</t>
  </si>
  <si>
    <t>Medium-01.00</t>
  </si>
  <si>
    <r>
      <rPr>
        <b/>
        <sz val="11"/>
        <color rgb="FF003B5C"/>
        <rFont val="Calibri"/>
      </rPr>
      <t>Section overview: 'Account lockout policy'</t>
    </r>
  </si>
  <si>
    <t>Medium</t>
  </si>
  <si>
    <r>
      <rPr>
        <sz val="11"/>
        <color rgb="FF000000"/>
        <rFont val="Calibri"/>
      </rPr>
      <t xml:space="preserve">Configure the individual settings in recommendations </t>
    </r>
    <r>
      <rPr>
        <b/>
        <sz val="11"/>
        <color rgb="FF000000"/>
        <rFont val="Calibri"/>
      </rPr>
      <t>Medium-01.01</t>
    </r>
    <r>
      <rPr>
        <sz val="11"/>
        <color rgb="FF000000"/>
        <rFont val="Calibri"/>
      </rPr>
      <t xml:space="preserve"> through </t>
    </r>
    <r>
      <rPr>
        <b/>
        <sz val="11"/>
        <color rgb="FF000000"/>
        <rFont val="Calibri"/>
      </rPr>
      <t>Medium-01.04</t>
    </r>
    <r>
      <rPr>
        <sz val="11"/>
        <color rgb="FF000000"/>
        <rFont val="Calibri"/>
      </rPr>
      <t xml:space="preserve"> to implement account lockout policy.</t>
    </r>
  </si>
  <si>
    <r>
      <rPr>
        <sz val="11"/>
        <color rgb="FF000000"/>
        <rFont val="Calibri"/>
      </rPr>
      <t>Allowing unlimited attempts to access workstations will fail to prevent malicious actors' attempts to brute force authentication measures. To reduce this risk, accounts should be locked out after a defined number of invalid authentication attempts. The threshold for locking out accounts does not need to be overly restrictive in order to be effective. For example, a threshold of 5 incorrect attempts, with a reset period of 15 minutes for the lockout counter, will prevent any brute force attempt while being unlikely to lock out a legitimate user who accidently enters their password incorrectly a few times.</t>
    </r>
  </si>
  <si>
    <t>Medium-01.01</t>
  </si>
  <si>
    <r>
      <rPr>
        <sz val="11"/>
        <rFont val="Calibri"/>
      </rPr>
      <t xml:space="preserve">Ensure </t>
    </r>
    <r>
      <rPr>
        <sz val="11"/>
        <color rgb="FF000000"/>
        <rFont val="Calibri"/>
      </rPr>
      <t>'</t>
    </r>
    <r>
      <rPr>
        <b/>
        <sz val="11"/>
        <color rgb="FF000000"/>
        <rFont val="Calibri"/>
      </rPr>
      <t>Account lockout duration</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</si>
  <si>
    <r>
      <rPr>
        <sz val="11"/>
        <color rgb="FF000000"/>
        <rFont val="Calibri"/>
      </rPr>
      <t xml:space="preserve">Set the following UI path to </t>
    </r>
    <r>
      <rPr>
        <b/>
        <sz val="11"/>
        <color rgb="FF000000"/>
        <rFont val="Calibri"/>
      </rPr>
      <t>0</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Policy\Account lockout duration</t>
    </r>
    <r>
      <rPr>
        <sz val="11"/>
        <color rgb="FF006096"/>
        <rFont val="Roboto Condensed"/>
      </rPr>
      <t xml:space="preserve">
</t>
    </r>
  </si>
  <si>
    <r>
      <rPr>
        <sz val="11"/>
        <color rgb="FF000000"/>
        <rFont val="Calibri"/>
      </rPr>
      <t>This policy setting determines the length of time that must pass before a locked account is unlocked and a user can try to log on again. The setting does this by specifying the number of minutes a locked-out account will remain unavailable. If the value for this policy setting is configured to 0, locked out accounts will remain locked out until an administrator manually unlocks them.</t>
    </r>
    <r>
      <rPr>
        <sz val="11"/>
        <color rgb="FF000000"/>
        <rFont val="Calibri"/>
      </rPr>
      <t xml:space="preserve">
</t>
    </r>
    <r>
      <rPr>
        <sz val="11"/>
        <color rgb="FF000000"/>
        <rFont val="Calibri"/>
      </rPr>
      <t>Although it might seem like a good idea to configure the value for this policy setting to a high value, such a configuration will likely increase the number of calls that the help desk receives to unlock accounts locked by mistake. Users should be aware of the length of time a lock remains in place, so that they realize they only need to call the help desk if they have an extremely urgent need to regain access to their computer.</t>
    </r>
    <r>
      <rPr>
        <sz val="11"/>
        <color rgb="FF000000"/>
        <rFont val="Calibri"/>
      </rPr>
      <t xml:space="preserve">
</t>
    </r>
    <r>
      <rPr>
        <sz val="11"/>
        <color rgb="FF000000"/>
        <rFont val="Calibri"/>
      </rPr>
      <t xml:space="preserve">The recommended state for this setting is: </t>
    </r>
    <r>
      <rPr>
        <b/>
        <sz val="11"/>
        <color rgb="FF000000"/>
        <rFont val="Calibri"/>
      </rPr>
      <t>15 or more minute(s)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</si>
  <si>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A denial-of-service (DoS) condition can be created if a threat actor abuses the Account lockout threshold and repeatedly attempts to log on with a specific account. Once the Account lockout threshold setting is configured, the account will be locked out after the specified number of failed attempts. If Account lockout duration is set to 0, then the account will remain locked out until an administrator unlocks it manually.</t>
    </r>
  </si>
  <si>
    <r>
      <rPr>
        <sz val="11"/>
        <color rgb="FF000000"/>
        <rFont val="Calibri"/>
      </rPr>
      <t>Although it may seem like a good idea to configure this policy setting to never automatically unlock an account, such a configuration can increase the number of requests that your organization's help desk receives to unlock accounts that were locked by mistake.</t>
    </r>
  </si>
  <si>
    <r>
      <rPr>
        <sz val="11"/>
        <color rgb="FF000000"/>
        <rFont val="Calibri"/>
      </rPr>
      <t>Navigate to the UI Path articulated in the Remediation section and confirm it is set as prescribed.</t>
    </r>
  </si>
  <si>
    <r>
      <rPr>
        <sz val="11"/>
        <color rgb="FF000000"/>
        <rFont val="Calibri"/>
      </rPr>
      <t>None, because this policy setting only has meaning when an Account lockout threshold is specified. When an Account lockout threshold is configured, Windows automatically suggests a value of 30 minutes.</t>
    </r>
  </si>
  <si>
    <t>Medium-01.02</t>
  </si>
  <si>
    <r>
      <rPr>
        <sz val="11"/>
        <rFont val="Calibri"/>
      </rPr>
      <t xml:space="preserve">Ensure </t>
    </r>
    <r>
      <rPr>
        <sz val="11"/>
        <color rgb="FF000000"/>
        <rFont val="Calibri"/>
      </rPr>
      <t>'</t>
    </r>
    <r>
      <rPr>
        <b/>
        <sz val="11"/>
        <color rgb="FF000000"/>
        <rFont val="Calibri"/>
      </rPr>
      <t>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5 invalid logon attempts</t>
    </r>
    <r>
      <rPr>
        <sz val="11"/>
        <color rgb="FF000000"/>
        <rFont val="Calibri"/>
      </rPr>
      <t>'</t>
    </r>
  </si>
  <si>
    <r>
      <rPr>
        <sz val="11"/>
        <color rgb="FF000000"/>
        <rFont val="Calibri"/>
      </rPr>
      <t xml:space="preserve">Set the following UI path to </t>
    </r>
    <r>
      <rPr>
        <b/>
        <sz val="11"/>
        <color rgb="FF000000"/>
        <rFont val="Calibri"/>
      </rPr>
      <t>5 invalid logon attempts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Policy\Account lockout threshold</t>
    </r>
    <r>
      <rPr>
        <sz val="11"/>
        <color rgb="FF006096"/>
        <rFont val="Roboto Condensed"/>
      </rPr>
      <t xml:space="preserve">
</t>
    </r>
  </si>
  <si>
    <r>
      <rPr>
        <sz val="11"/>
        <color rgb="FF000000"/>
        <rFont val="Calibri"/>
      </rPr>
      <t>This policy setting determines the number of failed logon attempts before the account is locked.</t>
    </r>
    <r>
      <rPr>
        <sz val="11"/>
        <color rgb="FF000000"/>
        <rFont val="Calibri"/>
      </rPr>
      <t xml:space="preserve">
</t>
    </r>
    <r>
      <rPr>
        <sz val="11"/>
        <color rgb="FF000000"/>
        <rFont val="Calibri"/>
      </rPr>
      <t xml:space="preserve">The recommended state for this setting is: </t>
    </r>
    <r>
      <rPr>
        <b/>
        <sz val="11"/>
        <color rgb="FF000000"/>
        <rFont val="Calibri"/>
      </rPr>
      <t>5 or fewer invalid logon attempt(s),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account lockout threshold.</t>
    </r>
    <r>
      <rPr>
        <sz val="11"/>
        <color rgb="FF000000"/>
        <rFont val="Calibri"/>
      </rPr>
      <t xml:space="preserve">
</t>
    </r>
    <r>
      <rPr>
        <b/>
        <sz val="11"/>
        <color rgb="FF000000"/>
        <rFont val="Calibri"/>
      </rPr>
      <t>Note #2:</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</si>
  <si>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Setting an account lockout threshold reduces the likelihood that an online password brute force attack will be successful. Setting the account lockout threshold too low introduces risk of increased accidental lockouts and/or a threat actor intentionally locking out accounts.</t>
    </r>
  </si>
  <si>
    <r>
      <rPr>
        <sz val="11"/>
        <color rgb="FF000000"/>
        <rFont val="Calibri"/>
      </rPr>
      <t>If this policy setting is enabled, a locked-out account will not be usable until it is reset by an administrator or until the account lockout duration expires. This setting may generate additional help desk calls.</t>
    </r>
    <r>
      <rPr>
        <sz val="11"/>
        <color rgb="FF000000"/>
        <rFont val="Calibri"/>
      </rPr>
      <t xml:space="preserve">
</t>
    </r>
    <r>
      <rPr>
        <sz val="11"/>
        <color rgb="FF000000"/>
        <rFont val="Calibri"/>
      </rPr>
      <t>If you enforce this setting a threat actor could cause a denial-of-service condition by deliberately generating failed logons for multiple users, therefore you should also configure the Account Lockout Duration to a relatively low value.</t>
    </r>
    <r>
      <rPr>
        <sz val="11"/>
        <color rgb="FF000000"/>
        <rFont val="Calibri"/>
      </rPr>
      <t xml:space="preserve">
</t>
    </r>
    <r>
      <rPr>
        <sz val="11"/>
        <color rgb="FF000000"/>
        <rFont val="Calibri"/>
      </rPr>
      <t>If the Account Lockout Threshold is set to 0, there is a possibility that a threat actor's attempt to discover passwords with a brute force password attack might go undetected if a robust audit mechanism is not in place.</t>
    </r>
  </si>
  <si>
    <r>
      <rPr>
        <sz val="11"/>
        <color rgb="FF000000"/>
        <rFont val="Calibri"/>
      </rPr>
      <t>0 failed logon attempts.</t>
    </r>
  </si>
  <si>
    <t>Medium-01.03</t>
  </si>
  <si>
    <r>
      <rPr>
        <sz val="11"/>
        <rFont val="Calibri"/>
      </rPr>
      <t xml:space="preserve">Ensure </t>
    </r>
    <r>
      <rPr>
        <sz val="11"/>
        <color rgb="FF000000"/>
        <rFont val="Calibri"/>
      </rPr>
      <t>'</t>
    </r>
    <r>
      <rPr>
        <b/>
        <sz val="11"/>
        <color rgb="FF000000"/>
        <rFont val="Calibri"/>
      </rPr>
      <t>Allow Administrator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</si>
  <si>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Policies\Allow Administrator account lockout</t>
    </r>
    <r>
      <rPr>
        <sz val="11"/>
        <color rgb="FF006096"/>
        <rFont val="Roboto Condensed"/>
      </rPr>
      <t xml:space="preserve">
</t>
    </r>
  </si>
  <si>
    <r>
      <rPr>
        <sz val="11"/>
        <color rgb="FF000000"/>
        <rFont val="Calibri"/>
      </rPr>
      <t xml:space="preserve">This policy setting determines whether the built-in Administrator account is subject to the following Account Lockout Policy settings: </t>
    </r>
    <r>
      <rPr>
        <i/>
        <sz val="11"/>
        <color rgb="FF000000"/>
        <rFont val="Calibri"/>
      </rPr>
      <t>Account lockout duration</t>
    </r>
    <r>
      <rPr>
        <sz val="11"/>
        <color rgb="FF000000"/>
        <rFont val="Calibri"/>
      </rPr>
      <t xml:space="preserve">, </t>
    </r>
    <r>
      <rPr>
        <i/>
        <sz val="11"/>
        <color rgb="FF000000"/>
        <rFont val="Calibri"/>
      </rPr>
      <t>Account lockout threshold</t>
    </r>
    <r>
      <rPr>
        <sz val="11"/>
        <color rgb="FF000000"/>
        <rFont val="Calibri"/>
      </rPr>
      <t xml:space="preserve">, and </t>
    </r>
    <r>
      <rPr>
        <i/>
        <sz val="11"/>
        <color rgb="FF000000"/>
        <rFont val="Calibri"/>
      </rPr>
      <t>Reset account lockout counter</t>
    </r>
    <r>
      <rPr>
        <sz val="11"/>
        <color rgb="FF000000"/>
        <rFont val="Calibri"/>
      </rPr>
      <t>. By default, this account is excluded from the account lockout controls and will never be locked out with repeated bad password attempts.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applies only to OSes patched as of October 11, 2022 (see MS KB5020282 </t>
    </r>
    <r>
      <rPr>
        <sz val="11"/>
        <color rgb="FF0000FF"/>
        <rFont val="Calibri"/>
      </rPr>
      <t>(https://support.microsoft.com/en-us/topic/kb5020282-account-lockout-available-for-built-in-local-administrators-bce45c4d-f28d-43ad-b6fe-70156cb2dc00)</t>
    </r>
    <r>
      <rPr>
        <sz val="11"/>
        <color rgb="FF000000"/>
        <rFont val="Calibri"/>
      </rPr>
      <t>).</t>
    </r>
  </si>
  <si>
    <r>
      <rPr>
        <sz val="11"/>
        <color rgb="FF000000"/>
        <rFont val="Calibri"/>
      </rPr>
      <t>Enabling account lockout policies for the built-in Administrator account will reduce the likelihood of a successful brute force attack.</t>
    </r>
  </si>
  <si>
    <r>
      <rPr>
        <sz val="11"/>
        <color rgb="FF000000"/>
        <rFont val="Calibri"/>
      </rPr>
      <t xml:space="preserve">The built-in Administrator account will be subject to the policies in Section </t>
    </r>
    <r>
      <rPr>
        <i/>
        <sz val="11"/>
        <color rgb="FF000000"/>
        <rFont val="Calibri"/>
      </rPr>
      <t>1.2 Account Lockout Policy</t>
    </r>
    <r>
      <rPr>
        <sz val="11"/>
        <color rgb="FF000000"/>
        <rFont val="Calibri"/>
      </rPr>
      <t xml:space="preserve"> of this benchmark.</t>
    </r>
  </si>
  <si>
    <r>
      <rPr>
        <sz val="11"/>
        <color rgb="FF000000"/>
        <rFont val="Calibri"/>
      </rPr>
      <t>Disabled. (The built-in Administrator account is not subject to the account lockout policy.)</t>
    </r>
  </si>
  <si>
    <t>Medium-01.04</t>
  </si>
  <si>
    <r>
      <rPr>
        <sz val="11"/>
        <rFont val="Calibri"/>
      </rPr>
      <t xml:space="preserve">Ensure </t>
    </r>
    <r>
      <rPr>
        <sz val="11"/>
        <color rgb="FF000000"/>
        <rFont val="Calibri"/>
      </rPr>
      <t>'</t>
    </r>
    <r>
      <rPr>
        <b/>
        <sz val="11"/>
        <color rgb="FF000000"/>
        <rFont val="Calibri"/>
      </rPr>
      <t>Reset account lockout counter after</t>
    </r>
    <r>
      <rPr>
        <sz val="11"/>
        <color rgb="FF000000"/>
        <rFont val="Calibri"/>
      </rPr>
      <t>'</t>
    </r>
    <r>
      <rPr>
        <sz val="11"/>
        <color rgb="FF000000"/>
        <rFont val="Calibri"/>
      </rPr>
      <t xml:space="preserve"> is set to </t>
    </r>
    <r>
      <rPr>
        <sz val="11"/>
        <color rgb="FF000000"/>
        <rFont val="Calibri"/>
      </rPr>
      <t>'</t>
    </r>
    <r>
      <rPr>
        <b/>
        <sz val="11"/>
        <color rgb="FF000000"/>
        <rFont val="Calibri"/>
      </rPr>
      <t>15 minutes</t>
    </r>
    <r>
      <rPr>
        <sz val="11"/>
        <color rgb="FF000000"/>
        <rFont val="Calibri"/>
      </rPr>
      <t>'</t>
    </r>
  </si>
  <si>
    <r>
      <rPr>
        <sz val="11"/>
        <color rgb="FF000000"/>
        <rFont val="Calibri"/>
      </rPr>
      <t xml:space="preserve">Set the following UI path to </t>
    </r>
    <r>
      <rPr>
        <b/>
        <sz val="11"/>
        <color rgb="FF000000"/>
        <rFont val="Calibri"/>
      </rPr>
      <t>15 minutes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Policies\Account Lockout Policy\Reset account lockout counter after</t>
    </r>
    <r>
      <rPr>
        <sz val="11"/>
        <color rgb="FF006096"/>
        <rFont val="Roboto Condensed"/>
      </rPr>
      <t xml:space="preserve">
</t>
    </r>
  </si>
  <si>
    <r>
      <rPr>
        <sz val="11"/>
        <color rgb="FF000000"/>
        <rFont val="Calibri"/>
      </rPr>
      <t>This policy setting determines the length of time before the Account lockout threshold resets to zero. If the Account lockout threshold is defined, this reset time must be less than or equal to the value for the Account lockout duration setting.</t>
    </r>
    <r>
      <rPr>
        <sz val="11"/>
        <color rgb="FF000000"/>
        <rFont val="Calibri"/>
      </rPr>
      <t xml:space="preserve">
</t>
    </r>
    <r>
      <rPr>
        <sz val="11"/>
        <color rgb="FF000000"/>
        <rFont val="Calibri"/>
      </rPr>
      <t xml:space="preserve">The recommended state for this setting is: </t>
    </r>
    <r>
      <rPr>
        <b/>
        <sz val="11"/>
        <color rgb="FF000000"/>
        <rFont val="Calibri"/>
      </rPr>
      <t>15 or more minute(s)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</si>
  <si>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If the account lockout policy is left at its default setting or configured with an excessively long interval, the environment may be vulnerable to denial-of-service (DoS) attacks. A threat actor could repeatedly attempt to login across multiple accounts, triggering lockouts and disrupting access.</t>
    </r>
    <r>
      <rPr>
        <sz val="11"/>
        <color rgb="FF000000"/>
        <rFont val="Calibri"/>
      </rPr>
      <t xml:space="preserve">
</t>
    </r>
    <r>
      <rPr>
        <sz val="11"/>
        <color rgb="FF000000"/>
        <rFont val="Calibri"/>
      </rPr>
      <t>Without a defined lockout threshold, administrators would need to manually reset affected accounts. However, by setting a reasonable lockout duration, accounts will automatically unlock after a specified period, reducing administrative overhead and maintaining security.</t>
    </r>
  </si>
  <si>
    <r>
      <rPr>
        <sz val="11"/>
        <color rgb="FF000000"/>
        <rFont val="Calibri"/>
      </rPr>
      <t>Users can accidentally lock themselves out of their accounts if they mistype their password multiple times.</t>
    </r>
  </si>
  <si>
    <t>Anonymous connections</t>
  </si>
  <si>
    <t>Medium-02.00</t>
  </si>
  <si>
    <r>
      <rPr>
        <b/>
        <sz val="11"/>
        <color rgb="FF003B5C"/>
        <rFont val="Calibri"/>
      </rPr>
      <t>Section overview: 'Anonymous connections'</t>
    </r>
  </si>
  <si>
    <r>
      <rPr>
        <sz val="11"/>
        <color rgb="FF000000"/>
        <rFont val="Calibri"/>
      </rPr>
      <t xml:space="preserve">Configure the individual settings in recommendations </t>
    </r>
    <r>
      <rPr>
        <b/>
        <sz val="11"/>
        <color rgb="FF000000"/>
        <rFont val="Calibri"/>
      </rPr>
      <t>Medium-02.01</t>
    </r>
    <r>
      <rPr>
        <sz val="11"/>
        <color rgb="FF000000"/>
        <rFont val="Calibri"/>
      </rPr>
      <t xml:space="preserve"> through </t>
    </r>
    <r>
      <rPr>
        <b/>
        <sz val="11"/>
        <color rgb="FF000000"/>
        <rFont val="Calibri"/>
      </rPr>
      <t>Medium-02.08</t>
    </r>
    <r>
      <rPr>
        <sz val="11"/>
        <color rgb="FF000000"/>
        <rFont val="Calibri"/>
      </rPr>
      <t xml:space="preserve"> to implement anonymous connections.</t>
    </r>
  </si>
  <si>
    <r>
      <rPr>
        <sz val="11"/>
        <color rgb="FF000000"/>
        <rFont val="Calibri"/>
      </rPr>
      <t xml:space="preserve">Malicious actors can use anonymous connections to gather information about the state of workstations. Information that can be gathered from anonymous connections (i.e. using the </t>
    </r>
    <r>
      <rPr>
        <b/>
        <sz val="11"/>
        <color rgb="FF000000"/>
        <rFont val="Calibri"/>
      </rPr>
      <t>net use</t>
    </r>
    <r>
      <rPr>
        <sz val="11"/>
        <color rgb="FF000000"/>
        <rFont val="Calibri"/>
      </rPr>
      <t xml:space="preserve"> command to connect to the IPC$ share) can include lists of users and groups, SIDs for accounts, lists of shares, workstation policies, operating system versions and patch levels. To reduce this risk, anonymous connections to workstations should be disabled.</t>
    </r>
  </si>
  <si>
    <t>Medium-02.01</t>
  </si>
  <si>
    <r>
      <rPr>
        <sz val="11"/>
        <rFont val="Calibri"/>
      </rPr>
      <t xml:space="preserve">Ensure </t>
    </r>
    <r>
      <rPr>
        <sz val="11"/>
        <color rgb="FF000000"/>
        <rFont val="Calibri"/>
      </rPr>
      <t>'</t>
    </r>
    <r>
      <rPr>
        <b/>
        <sz val="11"/>
        <color rgb="FF000000"/>
        <rFont val="Calibri"/>
      </rPr>
      <t>Enable insecure guest logons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</si>
  <si>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Templates\Network\Lanman Workstation\Enable insecure guest logons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LanmanWorkstation.admx/adml</t>
    </r>
    <r>
      <rPr>
        <sz val="11"/>
        <color rgb="FF000000"/>
        <rFont val="Calibri"/>
      </rPr>
      <t xml:space="preserve"> that is included with the Microsoft Windows 10 Release 1511 Administrative Templates (or newer).</t>
    </r>
  </si>
  <si>
    <r>
      <rPr>
        <sz val="11"/>
        <color rgb="FF000000"/>
        <rFont val="Calibri"/>
      </rPr>
      <t>This policy setting determines if the SMB client will allow insecure guest logons to an SMB server.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</si>
  <si>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Insecure guest logons are used by file servers to allow unauthenticated access to shared folders.</t>
    </r>
  </si>
  <si>
    <r>
      <rPr>
        <sz val="11"/>
        <color rgb="FF000000"/>
        <rFont val="Calibri"/>
      </rPr>
      <t xml:space="preserve">The SMB client will reject insecure guest logons. This was not originally the default behavior in older versions of Windows, but Microsoft changed the default behavior starting with Windows 10 R1709: Guest access in SMB2 disabled by default in Windows 10 and Windows Server 2016 </t>
    </r>
    <r>
      <rPr>
        <sz val="11"/>
        <color rgb="FF0000FF"/>
        <rFont val="Calibri"/>
      </rPr>
      <t>(https://support.microsoft.com/en-us/help/4046019/guest-access-in-smb2-disabled-by-default-in-windows-10-and-windows-ser)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</si>
  <si>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HKLM\SOFTWARE\Policies\Microsoft\Windows\LanmanWorkstation:AllowInsecureGuestAuth</t>
    </r>
    <r>
      <rPr>
        <sz val="11"/>
        <color rgb="FF006096"/>
        <rFont val="Roboto Condensed"/>
      </rPr>
      <t xml:space="preserve">
</t>
    </r>
  </si>
  <si>
    <r>
      <rPr>
        <sz val="11"/>
        <color rgb="FF000000"/>
        <rFont val="Calibri"/>
      </rPr>
      <t>Windows 10 R1703 or older: Enabled. (The SMB client will allow insecure guest logons.)</t>
    </r>
    <r>
      <rPr>
        <sz val="11"/>
        <color rgb="FF000000"/>
        <rFont val="Calibri"/>
      </rPr>
      <t xml:space="preserve">
</t>
    </r>
    <r>
      <rPr>
        <sz val="11"/>
        <color rgb="FF000000"/>
        <rFont val="Calibri"/>
      </rPr>
      <t>Windows 10 R1709 or newer: Disabled. (The SMB client will reject insecure guest logons.)</t>
    </r>
  </si>
  <si>
    <t>Medium-02.02</t>
  </si>
  <si>
    <r>
      <rPr>
        <sz val="11"/>
        <rFont val="Calibri"/>
      </rPr>
      <t xml:space="preserve">Ensure </t>
    </r>
    <r>
      <rPr>
        <sz val="11"/>
        <color rgb="FF000000"/>
        <rFont val="Calibri"/>
      </rPr>
      <t>'</t>
    </r>
    <r>
      <rPr>
        <b/>
        <sz val="11"/>
        <color rgb="FF000000"/>
        <rFont val="Calibri"/>
      </rPr>
      <t>Network access: Allow anonymous SID/Name translation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</si>
  <si>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Allow anonymous SID/Name translation</t>
    </r>
    <r>
      <rPr>
        <sz val="11"/>
        <color rgb="FF006096"/>
        <rFont val="Roboto Condensed"/>
      </rPr>
      <t xml:space="preserve">
</t>
    </r>
  </si>
  <si>
    <r>
      <rPr>
        <sz val="11"/>
        <color rgb="FF000000"/>
        <rFont val="Calibri"/>
      </rPr>
      <t>This policy setting determines whether an anonymous user can request security identifier (SID) attributes for another user, or use a SID to obtain its corresponding user name.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</si>
  <si>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this policy setting is enabled, a user with local access could use the well-known Administrator's SID to learn the real name of the built-in Administrator account, even if it has been renamed. That person could then use the account name to initiate a password guessing attack.</t>
    </r>
  </si>
  <si>
    <r>
      <rPr>
        <sz val="11"/>
        <color rgb="FF000000"/>
        <rFont val="Calibri"/>
      </rPr>
      <t>Disabled. (An anonymous user cannot request the SID attribute for another user.)</t>
    </r>
  </si>
  <si>
    <t>Medium-02.03</t>
  </si>
  <si>
    <r>
      <rPr>
        <sz val="11"/>
        <rFont val="Calibri"/>
      </rPr>
      <t xml:space="preserve">Ensure </t>
    </r>
    <r>
      <rPr>
        <sz val="11"/>
        <color rgb="FF000000"/>
        <rFont val="Calibri"/>
      </rPr>
      <t>'</t>
    </r>
    <r>
      <rPr>
        <b/>
        <sz val="11"/>
        <color rgb="FF000000"/>
        <rFont val="Calibri"/>
      </rPr>
      <t>Network access: Do not allow anonymous enumeration of SAM accounts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</si>
  <si>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t>
    </r>
    <r>
      <rPr>
        <sz val="11"/>
        <color rgb="FF006096"/>
        <rFont val="Roboto Condensed"/>
      </rPr>
      <t xml:space="preserve">
</t>
    </r>
  </si>
  <si>
    <r>
      <rPr>
        <sz val="11"/>
        <color rgb="FF000000"/>
        <rFont val="Calibri"/>
      </rPr>
      <t>This policy setting controls the ability of anonymous users to enumerate the accounts in the Security Accounts Manager (SAM). If you enable this policy setting, users with anonymous connections will not be able to enumerate domain account user names on the systems in your environment. This policy setting also allows additional restrictions on anonymous connections.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has no effect on Domain Controllers.</t>
    </r>
  </si>
  <si>
    <r>
      <rPr>
        <sz val="11"/>
        <color rgb="FF000000"/>
        <rFont val="Calibri"/>
      </rPr>
      <t>An unauthorized user could anonymously list account names and use the information to attempt to guess passwords or perform social engineering attacks. (Social engineering attacks try to deceive users in some way to obtain passwords or some form of security information.)</t>
    </r>
  </si>
  <si>
    <r>
      <rPr>
        <sz val="11"/>
        <color rgb="FF000000"/>
        <rFont val="Calibri"/>
      </rPr>
      <t>None - this is the default behavior. It will be impossible to establish trusts with Windows NT 4.0-based domains. Also, client computers that run older versions of the Windows operating system such as Windows NT 3.51 and Windows 95 will experience problems when they try to use resources on the server.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</si>
  <si>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HKLM\SYSTEM\CurrentControlSet\Control\Lsa:RestrictAnonymousSAM</t>
    </r>
    <r>
      <rPr>
        <sz val="11"/>
        <color rgb="FF006096"/>
        <rFont val="Roboto Condensed"/>
      </rPr>
      <t xml:space="preserve">
</t>
    </r>
  </si>
  <si>
    <r>
      <rPr>
        <sz val="11"/>
        <color rgb="FF000000"/>
        <rFont val="Calibri"/>
      </rPr>
      <t>Enabled. (Do not allow anonymous enumeration of SAM accounts. This option replaces Everyone with Authenticated Users in the security permissions for resources.)</t>
    </r>
  </si>
  <si>
    <t>Medium-02.04</t>
  </si>
  <si>
    <r>
      <rPr>
        <sz val="11"/>
        <rFont val="Calibri"/>
      </rPr>
      <t xml:space="preserve">Ensure </t>
    </r>
    <r>
      <rPr>
        <sz val="11"/>
        <color rgb="FF000000"/>
        <rFont val="Calibri"/>
      </rPr>
      <t>'</t>
    </r>
    <r>
      <rPr>
        <b/>
        <sz val="11"/>
        <color rgb="FF000000"/>
        <rFont val="Calibri"/>
      </rPr>
      <t>Network access: Do not allow anonymous enumeration of SAM accounts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</si>
  <si>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Do not allow anonymous enumeration of SAM accounts and shares</t>
    </r>
    <r>
      <rPr>
        <sz val="11"/>
        <color rgb="FF006096"/>
        <rFont val="Roboto Condensed"/>
      </rPr>
      <t xml:space="preserve">
</t>
    </r>
  </si>
  <si>
    <r>
      <rPr>
        <sz val="11"/>
        <color rgb="FF000000"/>
        <rFont val="Calibri"/>
      </rPr>
      <t>This policy setting controls the ability of anonymous users to enumerate SAM accounts as well as shares. If you enable this policy setting, anonymous users will not be able to enumerate domain account user names and network share names on the systems in your environment.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has no effect on Domain Controllers.</t>
    </r>
  </si>
  <si>
    <r>
      <rPr>
        <sz val="11"/>
        <color rgb="FF000000"/>
        <rFont val="Calibri"/>
      </rPr>
      <t>An unauthorized user could anonymously list account names and shared resources and use the information to attempt to guess passwords or perform social engineering attacks. (Social engineering attacks try to deceive users in some way to obtain passwords or some form of security information.)</t>
    </r>
  </si>
  <si>
    <r>
      <rPr>
        <sz val="11"/>
        <color rgb="FF000000"/>
        <rFont val="Calibri"/>
      </rPr>
      <t xml:space="preserve">It will be impossible to establish trusts with Windows NT 4.0-based domains. Also, client computers that run older versions of the Windows operating system such as Windows NT 3.51 and Windows 95 will experience problems when they try to use resources on the server. Users who access file and print servers anonymously will be unable to list the shared network resources on those servers; the users will have to authenticate before they can view the lists of shared folders and printers. However, even with this policy setting enabled, anonymous users will have access to resources with permissions that explicitly include the built-in group, </t>
    </r>
    <r>
      <rPr>
        <b/>
        <sz val="11"/>
        <color rgb="FF000000"/>
        <rFont val="Calibri"/>
      </rPr>
      <t>ANONYMOUS LOGON</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</si>
  <si>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HKLM\SYSTEM\CurrentControlSet\Control\Lsa:RestrictAnonymous</t>
    </r>
    <r>
      <rPr>
        <sz val="11"/>
        <color rgb="FF006096"/>
        <rFont val="Roboto Condensed"/>
      </rPr>
      <t xml:space="preserve">
</t>
    </r>
  </si>
  <si>
    <r>
      <rPr>
        <sz val="11"/>
        <color rgb="FF000000"/>
        <rFont val="Calibri"/>
      </rPr>
      <t>Disabled. (Allow anonymous enumeration of SAM accounts and shares. No additional permissions can be assigned by the administrator for anonymous connections to the computer. Anonymous connections will rely on default permissions.)</t>
    </r>
  </si>
  <si>
    <t>Medium-02.05</t>
  </si>
  <si>
    <r>
      <rPr>
        <sz val="11"/>
        <rFont val="Calibri"/>
      </rPr>
      <t xml:space="preserve">Ensure </t>
    </r>
    <r>
      <rPr>
        <sz val="11"/>
        <color rgb="FF000000"/>
        <rFont val="Calibri"/>
      </rPr>
      <t>'</t>
    </r>
    <r>
      <rPr>
        <b/>
        <sz val="11"/>
        <color rgb="FF000000"/>
        <rFont val="Calibri"/>
      </rPr>
      <t>Network access: Let Everyone permissions apply to anonymous users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</si>
  <si>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Let Everyone permissions apply to anonymous users</t>
    </r>
    <r>
      <rPr>
        <sz val="11"/>
        <color rgb="FF006096"/>
        <rFont val="Roboto Condensed"/>
      </rPr>
      <t xml:space="preserve">
</t>
    </r>
  </si>
  <si>
    <r>
      <rPr>
        <sz val="11"/>
        <color rgb="FF000000"/>
        <rFont val="Calibri"/>
      </rPr>
      <t>This policy setting determines what additional permissions are assigned for anonymous connections to the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</si>
  <si>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An unauthorized user could anonymously list account names and shared resources and use the information to attempt to guess passwords, perform social engineering attacks, or launch DoS attacks.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</si>
  <si>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HKLM\SYSTEM\CurrentControlSet\Control\Lsa:EveryoneIncludesAnonymous</t>
    </r>
    <r>
      <rPr>
        <sz val="11"/>
        <color rgb="FF006096"/>
        <rFont val="Roboto Condensed"/>
      </rPr>
      <t xml:space="preserve">
</t>
    </r>
  </si>
  <si>
    <r>
      <rPr>
        <sz val="11"/>
        <color rgb="FF000000"/>
        <rFont val="Calibri"/>
      </rPr>
      <t xml:space="preserve">Disabled. (Anonymous users can only access those resources for which the built-in group </t>
    </r>
    <r>
      <rPr>
        <b/>
        <sz val="11"/>
        <color rgb="FF000000"/>
        <rFont val="Calibri"/>
      </rPr>
      <t>ANONYMOUS LOGON</t>
    </r>
    <r>
      <rPr>
        <sz val="11"/>
        <color rgb="FF000000"/>
        <rFont val="Calibri"/>
      </rPr>
      <t xml:space="preserve"> has been explicitly given permission.)</t>
    </r>
  </si>
  <si>
    <t>Medium-02.06</t>
  </si>
  <si>
    <r>
      <rPr>
        <sz val="11"/>
        <rFont val="Calibri"/>
      </rPr>
      <t xml:space="preserve">Ensure </t>
    </r>
    <r>
      <rPr>
        <sz val="11"/>
        <color rgb="FF000000"/>
        <rFont val="Calibri"/>
      </rPr>
      <t>'</t>
    </r>
    <r>
      <rPr>
        <b/>
        <sz val="11"/>
        <color rgb="FF000000"/>
        <rFont val="Calibri"/>
      </rPr>
      <t>Network access: Restrict anonymous access to Named Pipes and Shares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</si>
  <si>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Restrict anonymous access to Named Pipes and Shares</t>
    </r>
    <r>
      <rPr>
        <sz val="11"/>
        <color rgb="FF006096"/>
        <rFont val="Roboto Condensed"/>
      </rPr>
      <t xml:space="preserve">
</t>
    </r>
  </si>
  <si>
    <r>
      <rPr>
        <sz val="11"/>
        <color rgb="FF000000"/>
        <rFont val="Calibri"/>
      </rPr>
      <t xml:space="preserve">When enabled, this policy setting restricts anonymous access to only those shares and pipes that are named in the </t>
    </r>
    <r>
      <rPr>
        <b/>
        <sz val="11"/>
        <color rgb="FF000000"/>
        <rFont val="Calibri"/>
      </rPr>
      <t>Network access: Named pipes that can be accessed anonymously</t>
    </r>
    <r>
      <rPr>
        <sz val="11"/>
        <color rgb="FF000000"/>
        <rFont val="Calibri"/>
      </rPr>
      <t xml:space="preserve"> and </t>
    </r>
    <r>
      <rPr>
        <b/>
        <sz val="11"/>
        <color rgb="FF000000"/>
        <rFont val="Calibri"/>
      </rPr>
      <t>Network access: Shares that can be accessed anonymously</t>
    </r>
    <r>
      <rPr>
        <sz val="11"/>
        <color rgb="FF000000"/>
        <rFont val="Calibri"/>
      </rPr>
      <t xml:space="preserve"> settings. This policy setting controls null session access to shares on your computers by adding </t>
    </r>
    <r>
      <rPr>
        <b/>
        <sz val="11"/>
        <color rgb="FF000000"/>
        <rFont val="Calibri"/>
      </rPr>
      <t>RestrictNullSessAccess</t>
    </r>
    <r>
      <rPr>
        <sz val="11"/>
        <color rgb="FF000000"/>
        <rFont val="Calibri"/>
      </rPr>
      <t xml:space="preserve"> with the value </t>
    </r>
    <r>
      <rPr>
        <b/>
        <sz val="11"/>
        <color rgb="FF000000"/>
        <rFont val="Calibri"/>
      </rPr>
      <t>1</t>
    </r>
    <r>
      <rPr>
        <sz val="11"/>
        <color rgb="FF000000"/>
        <rFont val="Calibri"/>
      </rPr>
      <t xml:space="preserve"> in the</t>
    </r>
    <r>
      <rPr>
        <sz val="11"/>
        <color rgb="FF000000"/>
        <rFont val="Calibri"/>
      </rPr>
      <t xml:space="preserve">
</t>
    </r>
    <r>
      <rPr>
        <b/>
        <sz val="11"/>
        <color rgb="FF000000"/>
        <rFont val="Calibri"/>
      </rPr>
      <t>HKLM\SYSTEM\CurrentControlSet\Services\LanManServer\Parameters</t>
    </r>
    <r>
      <rPr>
        <sz val="11"/>
        <color rgb="FF000000"/>
        <rFont val="Calibri"/>
      </rPr>
      <t xml:space="preserve">
</t>
    </r>
    <r>
      <rPr>
        <sz val="11"/>
        <color rgb="FF000000"/>
        <rFont val="Calibri"/>
      </rPr>
      <t>registry key. This registry value toggles null session shares on or off to control whether the server service restricts unauthenticated clients' access to named resources.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</si>
  <si>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Null sessions are a weakness that can be exploited through shares (including the default shares) on computers in your environment.</t>
    </r>
  </si>
  <si>
    <r>
      <rPr>
        <sz val="11"/>
        <color rgb="FF000000"/>
        <rFont val="Calibri"/>
      </rPr>
      <t xml:space="preserve">None - this is the default behavior. If you choose to enable this setting and are supporting Windows NT 4.0 domains, you should check if any of the named pipes are required to maintain trust relationships between the domains, and then add the pipe to the </t>
    </r>
    <r>
      <rPr>
        <b/>
        <sz val="11"/>
        <color rgb="FF000000"/>
        <rFont val="Calibri"/>
      </rPr>
      <t>Network access: Named pipes that can be accessed anonymously</t>
    </r>
    <r>
      <rPr>
        <sz val="11"/>
        <color rgb="FF000000"/>
        <rFont val="Calibri"/>
      </rPr>
      <t xml:space="preserve"> list:</t>
    </r>
    <r>
      <rPr>
        <sz val="11"/>
        <color rgb="FF000000"/>
        <rFont val="Calibri"/>
      </rPr>
      <t xml:space="preserve">
</t>
    </r>
    <r>
      <rPr>
        <sz val="11"/>
        <color rgb="FF000000"/>
        <rFont val="Calibri"/>
      </rPr>
      <t>- COMNAP: SNA session access</t>
    </r>
    <r>
      <rPr>
        <sz val="11"/>
        <color rgb="FF000000"/>
        <rFont val="Calibri"/>
      </rPr>
      <t xml:space="preserve">
</t>
    </r>
    <r>
      <rPr>
        <sz val="11"/>
        <color rgb="FF000000"/>
        <rFont val="Calibri"/>
      </rPr>
      <t>- COMNODE: SNA session access</t>
    </r>
    <r>
      <rPr>
        <sz val="11"/>
        <color rgb="FF000000"/>
        <rFont val="Calibri"/>
      </rPr>
      <t xml:space="preserve">
</t>
    </r>
    <r>
      <rPr>
        <sz val="11"/>
        <color rgb="FF000000"/>
        <rFont val="Calibri"/>
      </rPr>
      <t>- SQL\QUERY: SQL instance access</t>
    </r>
    <r>
      <rPr>
        <sz val="11"/>
        <color rgb="FF000000"/>
        <rFont val="Calibri"/>
      </rPr>
      <t xml:space="preserve">
</t>
    </r>
    <r>
      <rPr>
        <sz val="11"/>
        <color rgb="FF000000"/>
        <rFont val="Calibri"/>
      </rPr>
      <t>- SPOOLSS: Spooler service</t>
    </r>
    <r>
      <rPr>
        <sz val="11"/>
        <color rgb="FF000000"/>
        <rFont val="Calibri"/>
      </rPr>
      <t xml:space="preserve">
</t>
    </r>
    <r>
      <rPr>
        <sz val="11"/>
        <color rgb="FF000000"/>
        <rFont val="Calibri"/>
      </rPr>
      <t>- LLSRPC: License Logging service</t>
    </r>
    <r>
      <rPr>
        <sz val="11"/>
        <color rgb="FF000000"/>
        <rFont val="Calibri"/>
      </rPr>
      <t xml:space="preserve">
</t>
    </r>
    <r>
      <rPr>
        <sz val="11"/>
        <color rgb="FF000000"/>
        <rFont val="Calibri"/>
      </rPr>
      <t>- NETLOGON: Net Logon service</t>
    </r>
    <r>
      <rPr>
        <sz val="11"/>
        <color rgb="FF000000"/>
        <rFont val="Calibri"/>
      </rPr>
      <t xml:space="preserve">
</t>
    </r>
    <r>
      <rPr>
        <sz val="11"/>
        <color rgb="FF000000"/>
        <rFont val="Calibri"/>
      </rPr>
      <t>- LSARPC: LSA access</t>
    </r>
    <r>
      <rPr>
        <sz val="11"/>
        <color rgb="FF000000"/>
        <rFont val="Calibri"/>
      </rPr>
      <t xml:space="preserve">
</t>
    </r>
    <r>
      <rPr>
        <sz val="11"/>
        <color rgb="FF000000"/>
        <rFont val="Calibri"/>
      </rPr>
      <t>- SAMR: Remote access to SAM objects</t>
    </r>
    <r>
      <rPr>
        <sz val="11"/>
        <color rgb="FF000000"/>
        <rFont val="Calibri"/>
      </rPr>
      <t xml:space="preserve">
</t>
    </r>
    <r>
      <rPr>
        <sz val="11"/>
        <color rgb="FF000000"/>
        <rFont val="Calibri"/>
      </rPr>
      <t>- BROWSER: Computer Browser service</t>
    </r>
    <r>
      <rPr>
        <sz val="11"/>
        <color rgb="FF000000"/>
        <rFont val="Calibri"/>
      </rPr>
      <t xml:space="preserve">
</t>
    </r>
    <r>
      <rPr>
        <sz val="11"/>
        <color rgb="FF000000"/>
        <rFont val="Calibri"/>
      </rPr>
      <t>Previous to the release of Windows Server 2003 with Service Pack 1 (SP1) these named pipes were allowed anonymous access by default, but with the increased hardening in Windows Server 2003 with SP1 these pipes must be explicitly added if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</si>
  <si>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HKLM\SYSTEM\CurrentControlSet\Services\LanManServer\Parameters:RestrictNullSessAccess</t>
    </r>
    <r>
      <rPr>
        <sz val="11"/>
        <color rgb="FF006096"/>
        <rFont val="Roboto Condensed"/>
      </rPr>
      <t xml:space="preserve">
</t>
    </r>
  </si>
  <si>
    <r>
      <rPr>
        <sz val="11"/>
        <color rgb="FF000000"/>
        <rFont val="Calibri"/>
      </rPr>
      <t xml:space="preserve">Enabled. (Anonymous access is restricted to shares and pipes listed in the </t>
    </r>
    <r>
      <rPr>
        <b/>
        <sz val="11"/>
        <color rgb="FF000000"/>
        <rFont val="Calibri"/>
      </rPr>
      <t>Network access: Named pipes that can be accessed anonymously</t>
    </r>
    <r>
      <rPr>
        <sz val="11"/>
        <color rgb="FF000000"/>
        <rFont val="Calibri"/>
      </rPr>
      <t xml:space="preserve"> and </t>
    </r>
    <r>
      <rPr>
        <b/>
        <sz val="11"/>
        <color rgb="FF000000"/>
        <rFont val="Calibri"/>
      </rPr>
      <t>Network access: Shares that can be accessed anonymously</t>
    </r>
    <r>
      <rPr>
        <sz val="11"/>
        <color rgb="FF000000"/>
        <rFont val="Calibri"/>
      </rPr>
      <t xml:space="preserve"> settings.)</t>
    </r>
  </si>
  <si>
    <t>Medium-02.07</t>
  </si>
  <si>
    <r>
      <rPr>
        <sz val="11"/>
        <rFont val="Calibri"/>
      </rPr>
      <t xml:space="preserve">Ensure </t>
    </r>
    <r>
      <rPr>
        <sz val="11"/>
        <color rgb="FF000000"/>
        <rFont val="Calibri"/>
      </rPr>
      <t>'</t>
    </r>
    <r>
      <rPr>
        <b/>
        <sz val="11"/>
        <color rgb="FF000000"/>
        <rFont val="Calibri"/>
      </rPr>
      <t>Network access: Restrict clients allowed to make remote calls to SAM</t>
    </r>
    <r>
      <rPr>
        <sz val="11"/>
        <color rgb="FF000000"/>
        <rFont val="Calibri"/>
      </rPr>
      <t>'</t>
    </r>
    <r>
      <rPr>
        <sz val="11"/>
        <color rgb="FF000000"/>
        <rFont val="Calibri"/>
      </rPr>
      <t xml:space="preserve"> is set to </t>
    </r>
    <r>
      <rPr>
        <sz val="11"/>
        <color rgb="FF000000"/>
        <rFont val="Calibri"/>
      </rPr>
      <t>'</t>
    </r>
    <r>
      <rPr>
        <b/>
        <sz val="11"/>
        <color rgb="FF000000"/>
        <rFont val="Calibri"/>
      </rPr>
      <t>O:BAG:BAD:(A;;RC;;;BA)</t>
    </r>
    <r>
      <rPr>
        <sz val="11"/>
        <color rgb="FF000000"/>
        <rFont val="Calibri"/>
      </rPr>
      <t>'</t>
    </r>
  </si>
  <si>
    <r>
      <rPr>
        <sz val="11"/>
        <color rgb="FF000000"/>
        <rFont val="Calibri"/>
      </rPr>
      <t xml:space="preserve">Set the following UI path to </t>
    </r>
    <r>
      <rPr>
        <b/>
        <sz val="11"/>
        <color rgb="FF000000"/>
        <rFont val="Calibri"/>
      </rPr>
      <t>O:BAG:BAD:(A;;RC;;;BA)</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access: Restrict clients allowed to make remote calls to SAM</t>
    </r>
    <r>
      <rPr>
        <sz val="11"/>
        <color rgb="FF006096"/>
        <rFont val="Roboto Condensed"/>
      </rPr>
      <t xml:space="preserve">
</t>
    </r>
  </si>
  <si>
    <r>
      <rPr>
        <sz val="11"/>
        <color rgb="FF000000"/>
        <rFont val="Calibri"/>
      </rPr>
      <t>This policy setting allows you to restrict remote RPC connections to SAM.</t>
    </r>
    <r>
      <rPr>
        <sz val="11"/>
        <color rgb="FF000000"/>
        <rFont val="Calibri"/>
      </rPr>
      <t xml:space="preserve">
</t>
    </r>
    <r>
      <rPr>
        <sz val="11"/>
        <color rgb="FF000000"/>
        <rFont val="Calibri"/>
      </rPr>
      <t xml:space="preserve">The recommended state for this setting is: </t>
    </r>
    <r>
      <rPr>
        <b/>
        <sz val="11"/>
        <color rgb="FF000000"/>
        <rFont val="Calibri"/>
      </rPr>
      <t>Administrators: Remote Access: Allow</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R1607, Server 2016 or newer OS is required to access and set this value in Group Policy.</t>
    </r>
    <r>
      <rPr>
        <sz val="11"/>
        <color rgb="FF000000"/>
        <rFont val="Calibri"/>
      </rPr>
      <t xml:space="preserve">
</t>
    </r>
    <r>
      <rPr>
        <b/>
        <sz val="11"/>
        <color rgb="FF000000"/>
        <rFont val="Calibri"/>
      </rPr>
      <t>Note #2:</t>
    </r>
    <r>
      <rPr>
        <sz val="11"/>
        <color rgb="FF000000"/>
        <rFont val="Calibri"/>
      </rPr>
      <t xml:space="preserve"> This setting was originally only supported on Windows 10 R1607 or newer, then support for it was added to Windows 7 or newer via the March 2017 security patches.</t>
    </r>
    <r>
      <rPr>
        <sz val="11"/>
        <color rgb="FF000000"/>
        <rFont val="Calibri"/>
      </rPr>
      <t xml:space="preserve">
</t>
    </r>
    <r>
      <rPr>
        <b/>
        <sz val="11"/>
        <color rgb="FF000000"/>
        <rFont val="Calibri"/>
      </rPr>
      <t>Note #3:</t>
    </r>
    <r>
      <rPr>
        <sz val="11"/>
        <color rgb="FF000000"/>
        <rFont val="Calibri"/>
      </rPr>
      <t xml:space="preserve"> If your organization is using Microsoft Defender for Identity (formerly Azure Advanced Threat Protection (Azure ATP)), the (organization-named) Defender for Identity Directory Service Account (DSA), will also need to be granted the same </t>
    </r>
    <r>
      <rPr>
        <b/>
        <sz val="11"/>
        <color rgb="FF000000"/>
        <rFont val="Calibri"/>
      </rPr>
      <t>Remote Access: Allow</t>
    </r>
    <r>
      <rPr>
        <sz val="11"/>
        <color rgb="FF000000"/>
        <rFont val="Calibri"/>
      </rPr>
      <t xml:space="preserve"> permission. For more information on adding the service account please see Configure SAM-R to enable lateral movement path detection in Microsoft Defender for Identity | Microsoft Docs </t>
    </r>
    <r>
      <rPr>
        <sz val="11"/>
        <color rgb="FF0000FF"/>
        <rFont val="Calibri"/>
      </rPr>
      <t>(https://learn.microsoft.com/en-us/defender-for-identity/remote-calls-sam)</t>
    </r>
    <r>
      <rPr>
        <sz val="11"/>
        <color rgb="FF000000"/>
        <rFont val="Calibri"/>
      </rPr>
      <t>.</t>
    </r>
  </si>
  <si>
    <r>
      <rPr>
        <sz val="11"/>
        <color rgb="FF000000"/>
        <rFont val="Calibri"/>
      </rPr>
      <t>To ensure that an unauthorized user cannot anonymously list local account names or groups and use the information to attempt to guess passwords or perform social engineering attacks. (Social engineering attacks try to deceive users in some way to obtain passwords or some form of security information.)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</si>
  <si>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REG_SZ</t>
    </r>
    <r>
      <rPr>
        <sz val="11"/>
        <color rgb="FF000000"/>
        <rFont val="Calibri"/>
      </rPr>
      <t xml:space="preserve"> value of </t>
    </r>
    <r>
      <rPr>
        <b/>
        <sz val="11"/>
        <color rgb="FF000000"/>
        <rFont val="Calibri"/>
      </rPr>
      <t>O:BAG:BAD:(A;;RC;;;BA)</t>
    </r>
    <r>
      <rPr>
        <sz val="11"/>
        <color rgb="FF000000"/>
        <rFont val="Calibri"/>
      </rPr>
      <t>.</t>
    </r>
    <r>
      <rPr>
        <sz val="11"/>
        <color rgb="FF000000"/>
        <rFont val="Calibri"/>
      </rPr>
      <t xml:space="preserve">
</t>
    </r>
    <r>
      <rPr>
        <sz val="11"/>
        <color rgb="FF006096"/>
        <rFont val="Roboto Condensed"/>
      </rPr>
      <t>HKLM\SYSTEM\CurrentControlSet\Control\Lsa:restrictremotesam</t>
    </r>
    <r>
      <rPr>
        <sz val="11"/>
        <color rgb="FF006096"/>
        <rFont val="Roboto Condensed"/>
      </rPr>
      <t xml:space="preserve">
</t>
    </r>
  </si>
  <si>
    <r>
      <rPr>
        <sz val="11"/>
        <color rgb="FF000000"/>
        <rFont val="Calibri"/>
      </rPr>
      <t>Administrators: Remote Access: Allow.</t>
    </r>
  </si>
  <si>
    <t>Medium-02.08</t>
  </si>
  <si>
    <r>
      <rPr>
        <sz val="11"/>
        <rFont val="Calibri"/>
      </rPr>
      <t xml:space="preserve">Ensure </t>
    </r>
    <r>
      <rPr>
        <sz val="11"/>
        <color rgb="FF000000"/>
        <rFont val="Calibri"/>
      </rPr>
      <t>'</t>
    </r>
    <r>
      <rPr>
        <b/>
        <sz val="11"/>
        <color rgb="FF000000"/>
        <rFont val="Calibri"/>
      </rPr>
      <t>Network security: Allow LocalSystem NULL session fallback</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</si>
  <si>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LocalSystem NULL session fallback</t>
    </r>
    <r>
      <rPr>
        <sz val="11"/>
        <color rgb="FF006096"/>
        <rFont val="Roboto Condensed"/>
      </rPr>
      <t xml:space="preserve">
</t>
    </r>
  </si>
  <si>
    <r>
      <rPr>
        <sz val="11"/>
        <color rgb="FF000000"/>
        <rFont val="Calibri"/>
      </rPr>
      <t>This policy setting determines whether NTLM is allowed to fall back to a NULL session when used with LocalSystem.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</si>
  <si>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NULL sessions are less secure because by definition they are unauthenticated.</t>
    </r>
  </si>
  <si>
    <r>
      <rPr>
        <sz val="11"/>
        <color rgb="FF000000"/>
        <rFont val="Calibri"/>
      </rPr>
      <t>None - this is the default behavior. Any applications that require NULL sessions for LocalSystem will not work as designed.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</si>
  <si>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HKLM\SYSTEM\CurrentControlSet\Control\Lsa\MSV1_0:AllowNullSessionFallback</t>
    </r>
    <r>
      <rPr>
        <sz val="11"/>
        <color rgb="FF006096"/>
        <rFont val="Roboto Condensed"/>
      </rPr>
      <t xml:space="preserve">
</t>
    </r>
  </si>
  <si>
    <r>
      <rPr>
        <sz val="11"/>
        <color rgb="FF000000"/>
        <rFont val="Calibri"/>
      </rPr>
      <t>Disabled. (NTLM will not be permitted to fall back to a NULL session when used with LocalSystem.)</t>
    </r>
  </si>
  <si>
    <t>Antivirus software</t>
  </si>
  <si>
    <t>Medium-03.00</t>
  </si>
  <si>
    <r>
      <rPr>
        <b/>
        <sz val="11"/>
        <color rgb="FF003B5C"/>
        <rFont val="Calibri"/>
      </rPr>
      <t>Section overview: 'Antivirus software'</t>
    </r>
  </si>
  <si>
    <r>
      <rPr>
        <sz val="11"/>
        <color rgb="FF000000"/>
        <rFont val="Calibri"/>
      </rPr>
      <t xml:space="preserve">Configure the individual settings in recommendations </t>
    </r>
    <r>
      <rPr>
        <b/>
        <sz val="11"/>
        <color rgb="FF000000"/>
        <rFont val="Calibri"/>
      </rPr>
      <t>Medium-03.01</t>
    </r>
    <r>
      <rPr>
        <sz val="11"/>
        <color rgb="FF000000"/>
        <rFont val="Calibri"/>
      </rPr>
      <t xml:space="preserve"> through </t>
    </r>
    <r>
      <rPr>
        <b/>
        <sz val="11"/>
        <color rgb="FF000000"/>
        <rFont val="Calibri"/>
      </rPr>
      <t>Medium-03.25</t>
    </r>
    <r>
      <rPr>
        <sz val="11"/>
        <color rgb="FF000000"/>
        <rFont val="Calibri"/>
      </rPr>
      <t xml:space="preserve"> to implement antivirus software.</t>
    </r>
  </si>
  <si>
    <r>
      <rPr>
        <sz val="11"/>
        <color rgb="FF000000"/>
        <rFont val="Calibri"/>
      </rPr>
      <t>Malicious actors can develop malicious code to exploit vulnerabilities in software not detected and remedied by vendors during testing. As significant time and effort is often involved in the development of functioning and reliable exploits, malicious actors will often reuse their exploits as much as possible before being forced to develop new exploits. To reduce this risk, endpoint security applications with signature-based antivirus functionality should be implemented. In doing so, signatures should be updated at least on a daily basis.</t>
    </r>
    <r>
      <rPr>
        <sz val="11"/>
        <color rgb="FF000000"/>
        <rFont val="Calibri"/>
      </rPr>
      <t xml:space="preserve">
</t>
    </r>
    <r>
      <rPr>
        <sz val="11"/>
        <color rgb="FF000000"/>
        <rFont val="Calibri"/>
      </rPr>
      <t>Whilst using signature-based antivirus functionality can assist in reducing risk, they are only effective when a particular piece of malicious code has already been profiled and signatures are current. Malicious actors can create variants of known malicious code, or develop new unseen malicious code, to bypass traditional signature-based detection mechanisms. To reduce this risk, endpoint security applications with host-based intrusion prevention functionality, or equivalent functionality leveraging cloud-based services, should also be implemented. In doing so, such functionality should be set at the highest level available. If using Microsoft Defender Antivirus, the following Group Policy settings can be implemented to optimally configure it.</t>
    </r>
  </si>
  <si>
    <t>Medium-03.01</t>
  </si>
  <si>
    <r>
      <rPr>
        <sz val="11"/>
        <rFont val="Calibri"/>
      </rPr>
      <t xml:space="preserve">Ensure </t>
    </r>
    <r>
      <rPr>
        <sz val="11"/>
        <color rgb="FF000000"/>
        <rFont val="Calibri"/>
      </rPr>
      <t>'</t>
    </r>
    <r>
      <rPr>
        <b/>
        <sz val="11"/>
        <color rgb="FF000000"/>
        <rFont val="Calibri"/>
      </rPr>
      <t>Configure detection for potentially unwanted applications</t>
    </r>
    <r>
      <rPr>
        <sz val="11"/>
        <color rgb="FF000000"/>
        <rFont val="Calibri"/>
      </rPr>
      <t>'</t>
    </r>
    <r>
      <rPr>
        <sz val="11"/>
        <color rgb="FF000000"/>
        <rFont val="Calibri"/>
      </rPr>
      <t xml:space="preserve"> is set to </t>
    </r>
    <r>
      <rPr>
        <sz val="11"/>
        <color rgb="FF000000"/>
        <rFont val="Calibri"/>
      </rPr>
      <t>'</t>
    </r>
    <r>
      <rPr>
        <b/>
        <sz val="11"/>
        <color rgb="FF000000"/>
        <rFont val="Calibri"/>
      </rPr>
      <t>Enabled: Block</t>
    </r>
    <r>
      <rPr>
        <sz val="11"/>
        <color rgb="FF000000"/>
        <rFont val="Calibri"/>
      </rPr>
      <t>'</t>
    </r>
  </si>
  <si>
    <r>
      <rPr>
        <sz val="11"/>
        <color rgb="FF000000"/>
        <rFont val="Calibri"/>
      </rPr>
      <t xml:space="preserve">Set the following UI path to </t>
    </r>
    <r>
      <rPr>
        <b/>
        <sz val="11"/>
        <color rgb="FF000000"/>
        <rFont val="Calibri"/>
      </rPr>
      <t>Enabled: Block</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Antivirus\Configure detection for potentially unwanted applications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1809 &amp; Server 2019 Administrative Templates (or newer).</t>
    </r>
  </si>
  <si>
    <r>
      <rPr>
        <sz val="11"/>
        <color rgb="FF000000"/>
        <rFont val="Calibri"/>
      </rPr>
      <t>This policy setting controls detection and action for Potentially Unwanted Applications (PUA), which are sneaky unwanted application bundlers or their bundled applications, that can deliver adware or malware.</t>
    </r>
    <r>
      <rPr>
        <sz val="11"/>
        <color rgb="FF000000"/>
        <rFont val="Calibri"/>
      </rPr>
      <t xml:space="preserve">
</t>
    </r>
    <r>
      <rPr>
        <sz val="11"/>
        <color rgb="FF000000"/>
        <rFont val="Calibri"/>
      </rPr>
      <t xml:space="preserve">The recommended state for this setting is: </t>
    </r>
    <r>
      <rPr>
        <b/>
        <sz val="11"/>
        <color rgb="FF000000"/>
        <rFont val="Calibri"/>
      </rPr>
      <t>Enabled: Block</t>
    </r>
    <r>
      <rPr>
        <sz val="11"/>
        <color rgb="FF000000"/>
        <rFont val="Calibri"/>
      </rPr>
      <t>.</t>
    </r>
    <r>
      <rPr>
        <sz val="11"/>
        <color rgb="FF000000"/>
        <rFont val="Calibri"/>
      </rPr>
      <t xml:space="preserve">
</t>
    </r>
    <r>
      <rPr>
        <sz val="11"/>
        <color rgb="FF000000"/>
        <rFont val="Calibri"/>
      </rPr>
      <t xml:space="preserve">For more information, see this link: Block potentially unwanted applications with Microsoft Defender Antivirus | Microsoft Docs </t>
    </r>
    <r>
      <rPr>
        <sz val="11"/>
        <color rgb="FF0000FF"/>
        <rFont val="Calibri"/>
      </rPr>
      <t>(https://docs.microsoft.com/en-us/windows/security/threat-protection/windows-defender-antivirus/detect-block-potentially-unwanted-apps-windows-defender-antivirus)</t>
    </r>
  </si>
  <si>
    <r>
      <rPr>
        <sz val="11"/>
        <color rgb="FF000000"/>
        <rFont val="Calibri"/>
      </rPr>
      <t>Potentially unwanted applications can increase the risk of your network being infected with malware, cause malware infections to be harder to identify, and can waste IT resources in cleaning up the applications. They should be blocked from installation.</t>
    </r>
  </si>
  <si>
    <r>
      <rPr>
        <sz val="11"/>
        <color rgb="FF000000"/>
        <rFont val="Calibri"/>
      </rPr>
      <t>Applications that are identified by Microsoft as PUA will be blocked at download and install time.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</si>
  <si>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Defender:PUAProtection</t>
    </r>
    <r>
      <rPr>
        <sz val="11"/>
        <color rgb="FF006096"/>
        <rFont val="Roboto Condensed"/>
      </rPr>
      <t xml:space="preserve">
</t>
    </r>
  </si>
  <si>
    <r>
      <rPr>
        <sz val="11"/>
        <color rgb="FF000000"/>
        <rFont val="Calibri"/>
      </rPr>
      <t>Disabled. (Applications that are identified by Microsoft as PUA will not be blocked.)</t>
    </r>
  </si>
  <si>
    <t>Medium-03.02</t>
  </si>
  <si>
    <r>
      <rPr>
        <sz val="11"/>
        <rFont val="Calibri"/>
      </rPr>
      <t xml:space="preserve">Ensure </t>
    </r>
    <r>
      <rPr>
        <sz val="11"/>
        <color rgb="FF000000"/>
        <rFont val="Calibri"/>
      </rPr>
      <t>'</t>
    </r>
    <r>
      <rPr>
        <b/>
        <sz val="11"/>
        <color rgb="FF000000"/>
        <rFont val="Calibri"/>
      </rPr>
      <t>Configure local administrator merge behaviour for lists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</si>
  <si>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Antivirus\Configure local administrator merge behaviour for lists</t>
    </r>
    <r>
      <rPr>
        <sz val="11"/>
        <color rgb="FF006096"/>
        <rFont val="Roboto Condensed"/>
      </rPr>
      <t xml:space="preserve">
</t>
    </r>
  </si>
  <si>
    <t>Medium-03.03</t>
  </si>
  <si>
    <r>
      <rPr>
        <sz val="11"/>
        <rFont val="Calibri"/>
      </rPr>
      <t xml:space="preserve">Ensure </t>
    </r>
    <r>
      <rPr>
        <sz val="11"/>
        <color rgb="FF000000"/>
        <rFont val="Calibri"/>
      </rPr>
      <t>'</t>
    </r>
    <r>
      <rPr>
        <b/>
        <sz val="11"/>
        <color rgb="FF000000"/>
        <rFont val="Calibri"/>
      </rPr>
      <t>Control whether or not exclusions are visible to Local Admins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</si>
  <si>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Antivirus\Control whether exclusions are visible to local users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</si>
  <si>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Microsoft Defender Antivirus exclusions are visible to local users on the system.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</si>
  <si>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Only administrators should be able to view and manage Microsoft Defender Antivirus exclusions.</t>
    </r>
  </si>
  <si>
    <r>
      <rPr>
        <sz val="11"/>
        <color rgb="FF000000"/>
        <rFont val="Calibri"/>
      </rPr>
      <t>Local users will not be able to view Microsoft Defender Antivirus exclusions.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</si>
  <si>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Defender:HideExclusionsFromLocalUsers</t>
    </r>
    <r>
      <rPr>
        <sz val="11"/>
        <color rgb="FF006096"/>
        <rFont val="Roboto Condensed"/>
      </rPr>
      <t xml:space="preserve">
</t>
    </r>
  </si>
  <si>
    <r>
      <rPr>
        <sz val="11"/>
        <color rgb="FF000000"/>
        <rFont val="Calibri"/>
      </rPr>
      <t>Disabled. (Local users are able to view Microsoft Defender Antivirus exclusions.)</t>
    </r>
  </si>
  <si>
    <t>Medium-03.04</t>
  </si>
  <si>
    <r>
      <rPr>
        <sz val="11"/>
        <rFont val="Calibri"/>
      </rPr>
      <t xml:space="preserve">Ensure </t>
    </r>
    <r>
      <rPr>
        <sz val="11"/>
        <color rgb="FF000000"/>
        <rFont val="Calibri"/>
      </rPr>
      <t>'</t>
    </r>
    <r>
      <rPr>
        <b/>
        <sz val="11"/>
        <color rgb="FF000000"/>
        <rFont val="Calibri"/>
      </rPr>
      <t>Turn off Microsoft Defender Antivirus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</si>
  <si>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Antivirus\Turn off Microsoft Defender Antivirus</t>
    </r>
    <r>
      <rPr>
        <sz val="11"/>
        <color rgb="FF006096"/>
        <rFont val="Roboto Condensed"/>
      </rPr>
      <t xml:space="preserve">
</t>
    </r>
  </si>
  <si>
    <t>Medium-03.05</t>
  </si>
  <si>
    <r>
      <rPr>
        <sz val="11"/>
        <rFont val="Calibri"/>
      </rPr>
      <t xml:space="preserve">Ensure </t>
    </r>
    <r>
      <rPr>
        <sz val="11"/>
        <color rgb="FF000000"/>
        <rFont val="Calibri"/>
      </rPr>
      <t>'</t>
    </r>
    <r>
      <rPr>
        <b/>
        <sz val="11"/>
        <color rgb="FF000000"/>
        <rFont val="Calibri"/>
      </rPr>
      <t>Turn off routine remediation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</si>
  <si>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Antivirus\Turn off routine remediation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all versions of the Microsoft Windows Administrative Templates.</t>
    </r>
  </si>
  <si>
    <r>
      <rPr>
        <sz val="11"/>
        <color rgb="FF000000"/>
        <rFont val="Calibri"/>
      </rPr>
      <t>This policy setting configures whether Microsoft Defender Antivirus automatically takes action on all detected threats. The action to be taken on a particular threat is determined by the combination of the policy-defined action, user-defined action, and the signature-defined action.</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</si>
  <si>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this setting is enabled, Microsoft Defender prompts the user to take action on detected threats. Allowing users to choose threat remediation actions is not considered a best practice, as it can lead to inconsistent or unsafe responses.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</si>
  <si>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Defender:DisableRoutinelyTakingAction</t>
    </r>
    <r>
      <rPr>
        <sz val="11"/>
        <color rgb="FF006096"/>
        <rFont val="Roboto Condensed"/>
      </rPr>
      <t xml:space="preserve">
</t>
    </r>
  </si>
  <si>
    <r>
      <rPr>
        <sz val="11"/>
        <color rgb="FF000000"/>
        <rFont val="Calibri"/>
      </rPr>
      <t>Disabled. (Microsoft Defender Antivirus automatically takes action on all detected threats after a nonconfigurable delay of approximately five seconds.)</t>
    </r>
  </si>
  <si>
    <t>Medium-03.06</t>
  </si>
  <si>
    <r>
      <rPr>
        <sz val="11"/>
        <rFont val="Calibri"/>
      </rPr>
      <t xml:space="preserve">Ensure </t>
    </r>
    <r>
      <rPr>
        <sz val="11"/>
        <color rgb="FF000000"/>
        <rFont val="Calibri"/>
      </rPr>
      <t>'</t>
    </r>
    <r>
      <rPr>
        <b/>
        <sz val="11"/>
        <color rgb="FF000000"/>
        <rFont val="Calibri"/>
      </rPr>
      <t>Configure local setting override for reporting to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</si>
  <si>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Antivirus\MAPS\Configure local setting override for reporting to Microsoft MAPS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</si>
  <si>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 xml:space="preserve">This policy setting configures a local override for the configuration to join Microsoft Active Protection Service (MAPS), which Microsoft renamed to </t>
    </r>
    <r>
      <rPr>
        <i/>
        <sz val="11"/>
        <color rgb="FF000000"/>
        <rFont val="Calibri"/>
      </rPr>
      <t>Windows Defender Antivirus Cloud Protection Service</t>
    </r>
    <r>
      <rPr>
        <sz val="11"/>
        <color rgb="FF000000"/>
        <rFont val="Calibri"/>
      </rPr>
      <t xml:space="preserve"> and then </t>
    </r>
    <r>
      <rPr>
        <i/>
        <sz val="11"/>
        <color rgb="FF000000"/>
        <rFont val="Calibri"/>
      </rPr>
      <t>Microsoft Defender Antivirus Cloud Protection Service</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</si>
  <si>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 decision on whether or not to participate in Microsoft MAPS / Microsoft Defender Antivirus Cloud Protection Service for malicious software reporting should be made centrally in an enterprise managed environment, so that all computers within it behave consistently in that regard. Configuring this setting to Disabled ensures that the decision remains centrally managed.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</si>
  <si>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Defender\Spynet:LocalSettingOverrideSpynetReporting</t>
    </r>
    <r>
      <rPr>
        <sz val="11"/>
        <color rgb="FF006096"/>
        <rFont val="Roboto Condensed"/>
      </rPr>
      <t xml:space="preserve">
</t>
    </r>
  </si>
  <si>
    <r>
      <rPr>
        <sz val="11"/>
        <color rgb="FF000000"/>
        <rFont val="Calibri"/>
      </rPr>
      <t>Disabled. (Group Policy will take priority over the local preference setting.)</t>
    </r>
  </si>
  <si>
    <t>Medium-03.07</t>
  </si>
  <si>
    <r>
      <rPr>
        <sz val="11"/>
        <rFont val="Calibri"/>
      </rPr>
      <t xml:space="preserve">Ensure </t>
    </r>
    <r>
      <rPr>
        <sz val="11"/>
        <color rgb="FF000000"/>
        <rFont val="Calibri"/>
      </rPr>
      <t>'</t>
    </r>
    <r>
      <rPr>
        <b/>
        <sz val="11"/>
        <color rgb="FF000000"/>
        <rFont val="Calibri"/>
      </rPr>
      <t>Configure the ‘Block at First Sight’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</si>
  <si>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Antivirus\MAPS\Configure the 'Block at First Sight' feature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</si>
  <si>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whether the device checks (in real time) with the Microsoft Active Protection Service (MAPS) before allowing certain content to be run or accessed.</t>
    </r>
    <r>
      <rPr>
        <sz val="11"/>
        <color rgb="FF000000"/>
        <rFont val="Calibri"/>
      </rPr>
      <t xml:space="preserve">
</t>
    </r>
    <r>
      <rPr>
        <sz val="11"/>
        <color rgb="FF000000"/>
        <rFont val="Calibri"/>
      </rPr>
      <t>The block at first sight feature works when Microsoft Defender Antivirus encounters a suspicious but undetected file. It then queries the Microsoft cloud protection backend and applies heuristics, machine learning, and automated analysis of the file to determine whether the files are malicious.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This setting requires at least </t>
    </r>
    <r>
      <rPr>
        <i/>
        <sz val="11"/>
        <color rgb="FF000000"/>
        <rFont val="Calibri"/>
      </rPr>
      <t>Microsoft Defender for Endpoint Plan 1 (Foundational enterprise endpoint protection)</t>
    </r>
    <r>
      <rPr>
        <sz val="11"/>
        <color rgb="FF000000"/>
        <rFont val="Calibri"/>
      </rPr>
      <t xml:space="preserve"> to function. If </t>
    </r>
    <r>
      <rPr>
        <i/>
        <sz val="11"/>
        <color rgb="FF000000"/>
        <rFont val="Calibri"/>
      </rPr>
      <t>Plan 1</t>
    </r>
    <r>
      <rPr>
        <sz val="11"/>
        <color rgb="FF000000"/>
        <rFont val="Calibri"/>
      </rPr>
      <t xml:space="preserve"> is not in use, an exception to this recommendation is required.</t>
    </r>
  </si>
  <si>
    <r>
      <rPr>
        <sz val="11"/>
        <color rgb="FF000000"/>
        <rFont val="Calibri"/>
      </rPr>
      <t>Enabling the Block at First Sight feature enhances threat protection by using next‑generation protection to detect new malware and block it within seconds.</t>
    </r>
  </si>
  <si>
    <r>
      <rPr>
        <sz val="11"/>
        <color rgb="FF000000"/>
        <rFont val="Calibri"/>
      </rPr>
      <t>The block at first sight can block nonportable executable files (such as JS, VBS, or macros) and executable files, running the latest Defender antimalware platform on Windows or Windows Server.</t>
    </r>
    <r>
      <rPr>
        <sz val="11"/>
        <color rgb="FF000000"/>
        <rFont val="Calibri"/>
      </rPr>
      <t xml:space="preserve">
</t>
    </r>
    <r>
      <rPr>
        <b/>
        <sz val="11"/>
        <color rgb="FF000000"/>
        <rFont val="Calibri"/>
      </rPr>
      <t>Note:</t>
    </r>
    <r>
      <rPr>
        <sz val="11"/>
        <color rgb="FF000000"/>
        <rFont val="Calibri"/>
      </rPr>
      <t xml:space="preserve"> The block at first sight feature requires the following Group Policy settings to be configured to function.</t>
    </r>
    <r>
      <rPr>
        <sz val="11"/>
        <color rgb="FF000000"/>
        <rFont val="Calibri"/>
      </rPr>
      <t xml:space="preserve">
</t>
    </r>
    <r>
      <rPr>
        <sz val="11"/>
        <color rgb="FF000000"/>
        <rFont val="Calibri"/>
      </rPr>
      <t xml:space="preserve">- </t>
    </r>
    <r>
      <rPr>
        <i/>
        <sz val="11"/>
        <color rgb="FF000000"/>
        <rFont val="Calibri"/>
      </rPr>
      <t>Join Microsoft MAPS</t>
    </r>
    <r>
      <rPr>
        <sz val="11"/>
        <color rgb="FF000000"/>
        <rFont val="Calibri"/>
      </rPr>
      <t xml:space="preserve"> must be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t>
    </r>
    <r>
      <rPr>
        <i/>
        <sz val="11"/>
        <color rgb="FF000000"/>
        <rFont val="Calibri"/>
      </rPr>
      <t>Send file samples when further analysis is required</t>
    </r>
    <r>
      <rPr>
        <sz val="11"/>
        <color rgb="FF000000"/>
        <rFont val="Calibri"/>
      </rPr>
      <t xml:space="preserve"> should be set to </t>
    </r>
    <r>
      <rPr>
        <b/>
        <sz val="11"/>
        <color rgb="FF000000"/>
        <rFont val="Calibri"/>
      </rPr>
      <t>1 (Send safe samples)</t>
    </r>
    <r>
      <rPr>
        <sz val="11"/>
        <color rgb="FF000000"/>
        <rFont val="Calibri"/>
      </rPr>
      <t xml:space="preserve"> or </t>
    </r>
    <r>
      <rPr>
        <b/>
        <sz val="11"/>
        <color rgb="FF000000"/>
        <rFont val="Calibri"/>
      </rPr>
      <t>3 (Send all samples)</t>
    </r>
    <r>
      <rPr>
        <sz val="11"/>
        <color rgb="FF000000"/>
        <rFont val="Calibri"/>
      </rPr>
      <t xml:space="preserve">
</t>
    </r>
    <r>
      <rPr>
        <sz val="11"/>
        <color rgb="FF000000"/>
        <rFont val="Calibri"/>
      </rPr>
      <t xml:space="preserve">- </t>
    </r>
    <r>
      <rPr>
        <i/>
        <sz val="11"/>
        <color rgb="FF000000"/>
        <rFont val="Calibri"/>
      </rPr>
      <t>Scan all downloaded files</t>
    </r>
    <r>
      <rPr>
        <sz val="11"/>
        <color rgb="FF000000"/>
        <rFont val="Calibri"/>
      </rPr>
      <t xml:space="preserve"> and attachments must be </t>
    </r>
    <r>
      <rPr>
        <b/>
        <sz val="11"/>
        <color rgb="FF000000"/>
        <rFont val="Calibri"/>
      </rPr>
      <t>enabled</t>
    </r>
    <r>
      <rPr>
        <sz val="11"/>
        <color rgb="FF000000"/>
        <rFont val="Calibri"/>
      </rPr>
      <t>.</t>
    </r>
    <r>
      <rPr>
        <sz val="11"/>
        <color rgb="FF000000"/>
        <rFont val="Calibri"/>
      </rPr>
      <t xml:space="preserve">
</t>
    </r>
    <r>
      <rPr>
        <sz val="11"/>
        <color rgb="FF000000"/>
        <rFont val="Calibri"/>
      </rPr>
      <t xml:space="preserve">- </t>
    </r>
    <r>
      <rPr>
        <i/>
        <sz val="11"/>
        <color rgb="FF000000"/>
        <rFont val="Calibri"/>
      </rPr>
      <t>Turn off real-time protection</t>
    </r>
    <r>
      <rPr>
        <sz val="11"/>
        <color rgb="FF000000"/>
        <rFont val="Calibri"/>
      </rPr>
      <t xml:space="preserve"> must </t>
    </r>
    <r>
      <rPr>
        <b/>
        <sz val="11"/>
        <color rgb="FF000000"/>
        <rFont val="Calibri"/>
      </rPr>
      <t>NOT</t>
    </r>
    <r>
      <rPr>
        <sz val="11"/>
        <color rgb="FF000000"/>
        <rFont val="Calibri"/>
      </rPr>
      <t xml:space="preserve"> be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</si>
  <si>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Defender\Spynet:DisableBlockAtFirstSeen</t>
    </r>
    <r>
      <rPr>
        <sz val="11"/>
        <color rgb="FF006096"/>
        <rFont val="Roboto Condensed"/>
      </rPr>
      <t xml:space="preserve">
</t>
    </r>
  </si>
  <si>
    <t>Medium-03.08</t>
  </si>
  <si>
    <r>
      <rPr>
        <sz val="11"/>
        <rFont val="Calibri"/>
      </rPr>
      <t xml:space="preserve">Ensure </t>
    </r>
    <r>
      <rPr>
        <sz val="11"/>
        <color rgb="FF000000"/>
        <rFont val="Calibri"/>
      </rPr>
      <t>'</t>
    </r>
    <r>
      <rPr>
        <b/>
        <sz val="11"/>
        <color rgb="FF000000"/>
        <rFont val="Calibri"/>
      </rPr>
      <t>Join Microsoft MAPS</t>
    </r>
    <r>
      <rPr>
        <sz val="11"/>
        <color rgb="FF000000"/>
        <rFont val="Calibri"/>
      </rPr>
      <t>'</t>
    </r>
    <r>
      <rPr>
        <sz val="11"/>
        <color rgb="FF000000"/>
        <rFont val="Calibri"/>
      </rPr>
      <t xml:space="preserve"> is set to </t>
    </r>
    <r>
      <rPr>
        <sz val="11"/>
        <color rgb="FF000000"/>
        <rFont val="Calibri"/>
      </rPr>
      <t>'</t>
    </r>
    <r>
      <rPr>
        <b/>
        <sz val="11"/>
        <color rgb="FF000000"/>
        <rFont val="Calibri"/>
      </rPr>
      <t>Enabled: Advanced MAPS</t>
    </r>
    <r>
      <rPr>
        <sz val="11"/>
        <color rgb="FF000000"/>
        <rFont val="Calibri"/>
      </rPr>
      <t>'</t>
    </r>
  </si>
  <si>
    <r>
      <rPr>
        <sz val="11"/>
        <color rgb="FF000000"/>
        <rFont val="Calibri"/>
      </rPr>
      <t xml:space="preserve">Set the following UI path to </t>
    </r>
    <r>
      <rPr>
        <b/>
        <sz val="11"/>
        <color rgb="FF000000"/>
        <rFont val="Calibri"/>
      </rPr>
      <t>Enabled: Advanced MAPS</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Antivirus\MAPS\Join Microsoft MAPS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</si>
  <si>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Microsoft Active Protection Service (MAPS). Microsoft MAPS is designed to help Microsoft continually update and improve definitions of malware, spyware and other potentially unwanted software and to help Microsoft improve Windows Defender and related technologies.</t>
    </r>
    <r>
      <rPr>
        <sz val="11"/>
        <color rgb="FF000000"/>
        <rFont val="Calibri"/>
      </rPr>
      <t xml:space="preserve">
</t>
    </r>
    <r>
      <rPr>
        <sz val="11"/>
        <color rgb="FF000000"/>
        <rFont val="Calibri"/>
      </rPr>
      <t xml:space="preserve">The recommended state for this setting is: </t>
    </r>
    <r>
      <rPr>
        <b/>
        <sz val="11"/>
        <color rgb="FF000000"/>
        <rFont val="Calibri"/>
      </rPr>
      <t>Enabled: Advanced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10 and above, Basic membership is no longer available, so setting the value to </t>
    </r>
    <r>
      <rPr>
        <b/>
        <sz val="11"/>
        <color rgb="FF000000"/>
        <rFont val="Calibri"/>
      </rPr>
      <t>1</t>
    </r>
    <r>
      <rPr>
        <sz val="11"/>
        <color rgb="FF000000"/>
        <rFont val="Calibri"/>
      </rPr>
      <t xml:space="preserve"> Basic, or </t>
    </r>
    <r>
      <rPr>
        <b/>
        <sz val="11"/>
        <color rgb="FF000000"/>
        <rFont val="Calibri"/>
      </rPr>
      <t>2</t>
    </r>
    <r>
      <rPr>
        <sz val="11"/>
        <color rgb="FF000000"/>
        <rFont val="Calibri"/>
      </rPr>
      <t xml:space="preserve"> Advanced, enrolls the device into Advanced membership. For more information, please visit: Turn on cloud protection in Microsoft Defender Antivirus - Microsoft Defender for Endpoint | Microsoft Learn </t>
    </r>
    <r>
      <rPr>
        <sz val="11"/>
        <color rgb="FF0000FF"/>
        <rFont val="Calibri"/>
      </rPr>
      <t>(https://learn.microsoft.com/en-us/defender-endpoint/enable-cloud-protection-microsoft-defender-antivirus#methods-to-configure-cloud-protection)</t>
    </r>
    <r>
      <rPr>
        <sz val="11"/>
        <color rgb="FF000000"/>
        <rFont val="Calibri"/>
      </rPr>
      <t>.</t>
    </r>
    <r>
      <rPr>
        <sz val="11"/>
        <color rgb="FF000000"/>
        <rFont val="Calibri"/>
      </rPr>
      <t xml:space="preserve">
</t>
    </r>
    <r>
      <rPr>
        <b/>
        <sz val="11"/>
        <color rgb="FF000000"/>
        <rFont val="Calibri"/>
      </rPr>
      <t>Note #2:</t>
    </r>
    <r>
      <rPr>
        <sz val="11"/>
        <color rgb="FF000000"/>
        <rFont val="Calibri"/>
      </rPr>
      <t xml:space="preserve"> This setting originally named </t>
    </r>
    <r>
      <rPr>
        <i/>
        <sz val="11"/>
        <color rgb="FF000000"/>
        <rFont val="Calibri"/>
      </rPr>
      <t>Windows Defender Antivirus Cloud Protection Service</t>
    </r>
    <r>
      <rPr>
        <sz val="11"/>
        <color rgb="FF000000"/>
        <rFont val="Calibri"/>
      </rPr>
      <t xml:space="preserve"> and then </t>
    </r>
    <r>
      <rPr>
        <i/>
        <sz val="11"/>
        <color rgb="FF000000"/>
        <rFont val="Calibri"/>
      </rPr>
      <t>Microsoft Defender Antivirus Cloud Protection Service</t>
    </r>
    <r>
      <rPr>
        <sz val="11"/>
        <color rgb="FF000000"/>
        <rFont val="Calibri"/>
      </rPr>
      <t xml:space="preserve"> before it was renamed to </t>
    </r>
    <r>
      <rPr>
        <i/>
        <sz val="11"/>
        <color rgb="FF000000"/>
        <rFont val="Calibri"/>
      </rPr>
      <t>Microsoft MAPS</t>
    </r>
    <r>
      <rPr>
        <sz val="11"/>
        <color rgb="FF000000"/>
        <rFont val="Calibri"/>
      </rPr>
      <t>.</t>
    </r>
  </si>
  <si>
    <r>
      <rPr>
        <sz val="11"/>
        <color rgb="FF000000"/>
        <rFont val="Calibri"/>
      </rPr>
      <t>Cloud protection works with Microsoft Defender Antivirus to provide intelligent, real-time threat detection. Microsoft strongly recommends enabling cloud protection, as several advanced security features in Microsoft Defender for Endpoint rely on it to function properly. To fully take advantage of these protections, including several ASR rules, this setting must be enabled to allow for MAPS reporting.</t>
    </r>
  </si>
  <si>
    <r>
      <rPr>
        <sz val="11"/>
        <color rgb="FF000000"/>
        <rFont val="Calibri"/>
      </rPr>
      <t>MAPS will send detailed information about malware and potentially unwanted software, including the full path to the software, and detailed information about how the software has affected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</si>
  <si>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Defender\Spynet:SpynetReporting</t>
    </r>
    <r>
      <rPr>
        <sz val="11"/>
        <color rgb="FF006096"/>
        <rFont val="Roboto Condensed"/>
      </rPr>
      <t xml:space="preserve">
</t>
    </r>
  </si>
  <si>
    <r>
      <rPr>
        <sz val="11"/>
        <color rgb="FF000000"/>
        <rFont val="Calibri"/>
      </rPr>
      <t>Disabled. (Microsoft MAPS / Microsoft Defender Antivirus Cloud Protection Service will not be joined.)</t>
    </r>
  </si>
  <si>
    <t>Medium-03.09</t>
  </si>
  <si>
    <r>
      <rPr>
        <sz val="11"/>
        <rFont val="Calibri"/>
      </rPr>
      <t xml:space="preserve">Ensure </t>
    </r>
    <r>
      <rPr>
        <sz val="11"/>
        <color rgb="FF000000"/>
        <rFont val="Calibri"/>
      </rPr>
      <t>'</t>
    </r>
    <r>
      <rPr>
        <b/>
        <sz val="11"/>
        <color rgb="FF000000"/>
        <rFont val="Calibri"/>
      </rPr>
      <t>Send file samples when further analysis is required</t>
    </r>
    <r>
      <rPr>
        <sz val="11"/>
        <color rgb="FF000000"/>
        <rFont val="Calibri"/>
      </rPr>
      <t>'</t>
    </r>
    <r>
      <rPr>
        <sz val="11"/>
        <color rgb="FF000000"/>
        <rFont val="Calibri"/>
      </rPr>
      <t xml:space="preserve"> is set to </t>
    </r>
    <r>
      <rPr>
        <sz val="11"/>
        <color rgb="FF000000"/>
        <rFont val="Calibri"/>
      </rPr>
      <t>'</t>
    </r>
    <r>
      <rPr>
        <b/>
        <sz val="11"/>
        <color rgb="FF000000"/>
        <rFont val="Calibri"/>
      </rPr>
      <t>Enabled: Send all samples</t>
    </r>
    <r>
      <rPr>
        <sz val="11"/>
        <color rgb="FF000000"/>
        <rFont val="Calibri"/>
      </rPr>
      <t>'</t>
    </r>
  </si>
  <si>
    <r>
      <rPr>
        <sz val="11"/>
        <color rgb="FF000000"/>
        <rFont val="Calibri"/>
      </rPr>
      <t xml:space="preserve">Set the following UI path to </t>
    </r>
    <r>
      <rPr>
        <b/>
        <sz val="11"/>
        <color rgb="FF000000"/>
        <rFont val="Calibri"/>
      </rPr>
      <t>Enabled: Send all samples</t>
    </r>
    <r>
      <rPr>
        <sz val="11"/>
        <color rgb="FF000000"/>
        <rFont val="Calibri"/>
      </rPr>
      <t xml:space="preserve"> or </t>
    </r>
    <r>
      <rPr>
        <b/>
        <sz val="11"/>
        <color rgb="FF000000"/>
        <rFont val="Calibri"/>
      </rPr>
      <t>Enabled: Send all samples</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Antivirus\MAPS\Send file samples when further analysis is required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</si>
  <si>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the behavior of samples sent to Microsoft for submission when opt-in for MAPS telemetry is set.</t>
    </r>
    <r>
      <rPr>
        <sz val="11"/>
        <color rgb="FF000000"/>
        <rFont val="Calibri"/>
      </rPr>
      <t xml:space="preserve">
</t>
    </r>
    <r>
      <rPr>
        <sz val="11"/>
        <color rgb="FF000000"/>
        <rFont val="Calibri"/>
      </rPr>
      <t xml:space="preserve">The recommended state for this setting is: </t>
    </r>
    <r>
      <rPr>
        <b/>
        <sz val="11"/>
        <color rgb="FF000000"/>
        <rFont val="Calibri"/>
      </rPr>
      <t>Enabled: Send safe samples</t>
    </r>
    <r>
      <rPr>
        <sz val="11"/>
        <color rgb="FF000000"/>
        <rFont val="Calibri"/>
      </rPr>
      <t xml:space="preserve"> or </t>
    </r>
    <r>
      <rPr>
        <b/>
        <sz val="11"/>
        <color rgb="FF000000"/>
        <rFont val="Calibri"/>
      </rPr>
      <t>Enabled: Send all samples</t>
    </r>
    <r>
      <rPr>
        <sz val="11"/>
        <color rgb="FF000000"/>
        <rFont val="Calibri"/>
      </rPr>
      <t>.</t>
    </r>
  </si>
  <si>
    <r>
      <rPr>
        <sz val="11"/>
        <color rgb="FF000000"/>
        <rFont val="Calibri"/>
      </rPr>
      <t>For the</t>
    </r>
    <r>
      <rPr>
        <sz val="11"/>
        <color rgb="FF000000"/>
        <rFont val="Calibri"/>
      </rPr>
      <t xml:space="preserve">
</t>
    </r>
    <r>
      <rPr>
        <sz val="11"/>
        <color rgb="FF000000"/>
        <rFont val="Calibri"/>
      </rPr>
      <t>Block at First Sight</t>
    </r>
    <r>
      <rPr>
        <sz val="11"/>
        <color rgb="FF000000"/>
        <rFont val="Calibri"/>
      </rPr>
      <t xml:space="preserve">
</t>
    </r>
    <r>
      <rPr>
        <sz val="11"/>
        <color rgb="FF000000"/>
        <rFont val="Calibri"/>
      </rPr>
      <t>feature to function properly, the</t>
    </r>
    <r>
      <rPr>
        <sz val="11"/>
        <color rgb="FF000000"/>
        <rFont val="Calibri"/>
      </rPr>
      <t xml:space="preserve">
</t>
    </r>
    <r>
      <rPr>
        <sz val="11"/>
        <color rgb="FF000000"/>
        <rFont val="Calibri"/>
      </rPr>
      <t>Send file samples when further analysis is required</t>
    </r>
    <r>
      <rPr>
        <sz val="11"/>
        <color rgb="FF000000"/>
        <rFont val="Calibri"/>
      </rPr>
      <t xml:space="preserve">
</t>
    </r>
    <r>
      <rPr>
        <sz val="11"/>
        <color rgb="FF000000"/>
        <rFont val="Calibri"/>
      </rPr>
      <t>setting must be configured as prescribed.</t>
    </r>
  </si>
  <si>
    <r>
      <rPr>
        <sz val="11"/>
        <color rgb="FF000000"/>
        <rFont val="Calibri"/>
      </rPr>
      <t>Submitting samples carries a small risk that sensitive information may be inadvertently included.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</si>
  <si>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HKLM\SOFTWARE\Policies\Microsoft\Windows Defender\Spynet:SubmitSamplesConsent</t>
    </r>
    <r>
      <rPr>
        <sz val="11"/>
        <color rgb="FF006096"/>
        <rFont val="Roboto Condensed"/>
      </rPr>
      <t xml:space="preserve">
</t>
    </r>
  </si>
  <si>
    <r>
      <rPr>
        <sz val="11"/>
        <color rgb="FF000000"/>
        <rFont val="Calibri"/>
      </rPr>
      <t>Not configured.</t>
    </r>
  </si>
  <si>
    <t>Medium-03.10</t>
  </si>
  <si>
    <r>
      <rPr>
        <sz val="11"/>
        <rFont val="Calibri"/>
      </rPr>
      <t xml:space="preserve">Ensure </t>
    </r>
    <r>
      <rPr>
        <sz val="11"/>
        <color rgb="FF000000"/>
        <rFont val="Calibri"/>
      </rPr>
      <t>'</t>
    </r>
    <r>
      <rPr>
        <b/>
        <sz val="11"/>
        <color rgb="FF000000"/>
        <rFont val="Calibri"/>
      </rPr>
      <t>Configure extended cloud check</t>
    </r>
    <r>
      <rPr>
        <sz val="11"/>
        <color rgb="FF000000"/>
        <rFont val="Calibri"/>
      </rPr>
      <t>'</t>
    </r>
    <r>
      <rPr>
        <sz val="11"/>
        <color rgb="FF000000"/>
        <rFont val="Calibri"/>
      </rPr>
      <t xml:space="preserve"> is set to </t>
    </r>
    <r>
      <rPr>
        <sz val="11"/>
        <color rgb="FF000000"/>
        <rFont val="Calibri"/>
      </rPr>
      <t>'</t>
    </r>
    <r>
      <rPr>
        <b/>
        <sz val="11"/>
        <color rgb="FF000000"/>
        <rFont val="Calibri"/>
      </rPr>
      <t>Enabled: 50</t>
    </r>
    <r>
      <rPr>
        <sz val="11"/>
        <color rgb="FF000000"/>
        <rFont val="Calibri"/>
      </rPr>
      <t>'</t>
    </r>
  </si>
  <si>
    <r>
      <rPr>
        <sz val="11"/>
        <color rgb="FF000000"/>
        <rFont val="Calibri"/>
      </rPr>
      <t xml:space="preserve">Set the following UI path to </t>
    </r>
    <r>
      <rPr>
        <b/>
        <sz val="11"/>
        <color rgb="FF000000"/>
        <rFont val="Calibri"/>
      </rPr>
      <t>Enabled: 50</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Antivirus\MpEngine\Configure extended cloud check</t>
    </r>
    <r>
      <rPr>
        <sz val="11"/>
        <color rgb="FF006096"/>
        <rFont val="Roboto Condensed"/>
      </rPr>
      <t xml:space="preserve">
</t>
    </r>
  </si>
  <si>
    <t>Medium-03.11</t>
  </si>
  <si>
    <r>
      <rPr>
        <sz val="11"/>
        <rFont val="Calibri"/>
      </rPr>
      <t xml:space="preserve">Ensure </t>
    </r>
    <r>
      <rPr>
        <sz val="11"/>
        <color rgb="FF000000"/>
        <rFont val="Calibri"/>
      </rPr>
      <t>'</t>
    </r>
    <r>
      <rPr>
        <b/>
        <sz val="11"/>
        <color rgb="FF000000"/>
        <rFont val="Calibri"/>
      </rPr>
      <t>Enable file hash computation feature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</si>
  <si>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Antivirus\MpEngine\Enable file hash computation feature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10 Release 1709 Administrative Templates (or newer).</t>
    </r>
  </si>
  <si>
    <r>
      <rPr>
        <sz val="11"/>
        <color rgb="FF000000"/>
        <rFont val="Calibri"/>
      </rPr>
      <t>This setting determines whether hash values are computed for files scanned by Microsoft Defender.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</si>
  <si>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running an antivirus solution such as Microsoft Defender Antivirus, it is important to ensure that it is configured to monitor for suspicious and known malicious activity. File hashes are a reliable way of detecting changes to files, and can speed up the scan process by skipping files that have not changed since they were last scanned and determined to be safe. A changed file hash can also be cause for additional scrutiny.</t>
    </r>
  </si>
  <si>
    <r>
      <rPr>
        <sz val="11"/>
        <color rgb="FF000000"/>
        <rFont val="Calibri"/>
      </rPr>
      <t>This setting could cause performance degradation during initial deployment and for users where new executable content is frequently being created (such as software developers), or where applications are frequently installed or updated.</t>
    </r>
    <r>
      <rPr>
        <sz val="11"/>
        <color rgb="FF000000"/>
        <rFont val="Calibri"/>
      </rPr>
      <t xml:space="preserve">
</t>
    </r>
    <r>
      <rPr>
        <sz val="11"/>
        <color rgb="FF000000"/>
        <rFont val="Calibri"/>
      </rPr>
      <t xml:space="preserve">For more information on this setting, please visit Security baseline (FINAL): Windows 10 and Windows Server, version 2004 - Microsoft Tech Community - 1543631 </t>
    </r>
    <r>
      <rPr>
        <sz val="11"/>
        <color rgb="FF0000FF"/>
        <rFont val="Calibri"/>
      </rPr>
      <t>(https://techcommunity.microsoft.com/t5/microsoft-security-baselines/security-baseline-final-windows-10-and-windows-server-version/ba-p/1543631)</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impact of this setting should be monitored closely during deployment to ensure user and system performance impact is within acceptable limits.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</si>
  <si>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Defender\MpEngine:EnableFileHashComputation</t>
    </r>
    <r>
      <rPr>
        <sz val="11"/>
        <color rgb="FF006096"/>
        <rFont val="Roboto Condensed"/>
      </rPr>
      <t xml:space="preserve">
</t>
    </r>
  </si>
  <si>
    <r>
      <rPr>
        <sz val="11"/>
        <color rgb="FF000000"/>
        <rFont val="Calibri"/>
      </rPr>
      <t>Disabled. (File hash values are not computed during scans.)</t>
    </r>
  </si>
  <si>
    <t>Medium-03.12</t>
  </si>
  <si>
    <r>
      <rPr>
        <sz val="11"/>
        <rFont val="Calibri"/>
      </rPr>
      <t xml:space="preserve">Ensure </t>
    </r>
    <r>
      <rPr>
        <sz val="11"/>
        <color rgb="FF000000"/>
        <rFont val="Calibri"/>
      </rPr>
      <t>'</t>
    </r>
    <r>
      <rPr>
        <b/>
        <sz val="11"/>
        <color rgb="FF000000"/>
        <rFont val="Calibri"/>
      </rPr>
      <t>Select cloud protection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blocking level</t>
    </r>
    <r>
      <rPr>
        <sz val="11"/>
        <color rgb="FF000000"/>
        <rFont val="Calibri"/>
      </rPr>
      <t>'</t>
    </r>
  </si>
  <si>
    <r>
      <rPr>
        <sz val="11"/>
        <color rgb="FF000000"/>
        <rFont val="Calibri"/>
      </rPr>
      <t xml:space="preserve">Set the following UI path to </t>
    </r>
    <r>
      <rPr>
        <b/>
        <sz val="11"/>
        <color rgb="FF000000"/>
        <rFont val="Calibri"/>
      </rPr>
      <t>Enabled: High blocking level</t>
    </r>
    <r>
      <rPr>
        <sz val="11"/>
        <color rgb="FF000000"/>
        <rFont val="Calibri"/>
      </rPr>
      <t xml:space="preserve">, </t>
    </r>
    <r>
      <rPr>
        <b/>
        <sz val="11"/>
        <color rgb="FF000000"/>
        <rFont val="Calibri"/>
      </rPr>
      <t>High blocking level</t>
    </r>
    <r>
      <rPr>
        <sz val="11"/>
        <color rgb="FF000000"/>
        <rFont val="Calibri"/>
      </rPr>
      <t xml:space="preserve">, </t>
    </r>
    <r>
      <rPr>
        <b/>
        <sz val="11"/>
        <color rgb="FF000000"/>
        <rFont val="Calibri"/>
      </rPr>
      <t>High+ blocking level</t>
    </r>
    <r>
      <rPr>
        <sz val="11"/>
        <color rgb="FF000000"/>
        <rFont val="Calibri"/>
      </rPr>
      <t xml:space="preserve">, or </t>
    </r>
    <r>
      <rPr>
        <b/>
        <sz val="11"/>
        <color rgb="FF000000"/>
        <rFont val="Calibri"/>
      </rPr>
      <t xml:space="preserve"> Zero tolerance blocking level</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Antivirus\MpEngine\Select cloud protection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</si>
  <si>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determines how aggressive Microsoft Defender Antivirus will be in blocking and scanning suspicious files. Threat data from this feature is analyzed in real time using, machine learning models, and behavioral analysis.</t>
    </r>
    <r>
      <rPr>
        <sz val="11"/>
        <color rgb="FF000000"/>
        <rFont val="Calibri"/>
      </rPr>
      <t xml:space="preserve">
</t>
    </r>
    <r>
      <rPr>
        <sz val="11"/>
        <color rgb="FF000000"/>
        <rFont val="Calibri"/>
      </rPr>
      <t>Options for blocking levels are:</t>
    </r>
    <r>
      <rPr>
        <sz val="11"/>
        <color rgb="FF000000"/>
        <rFont val="Calibri"/>
      </rPr>
      <t xml:space="preserve">
</t>
    </r>
    <r>
      <rPr>
        <sz val="11"/>
        <color rgb="FF000000"/>
        <rFont val="Calibri"/>
      </rPr>
      <t xml:space="preserve">- </t>
    </r>
    <r>
      <rPr>
        <b/>
        <sz val="11"/>
        <color rgb="FF000000"/>
        <rFont val="Calibri"/>
      </rPr>
      <t>Default blocking level</t>
    </r>
    <r>
      <rPr>
        <sz val="11"/>
        <color rgb="FF000000"/>
        <rFont val="Calibri"/>
      </rPr>
      <t xml:space="preserve"> provides strong detection without increasing the risk of detecting legitimate files.</t>
    </r>
    <r>
      <rPr>
        <sz val="11"/>
        <color rgb="FF000000"/>
        <rFont val="Calibri"/>
      </rPr>
      <t xml:space="preserve">
</t>
    </r>
    <r>
      <rPr>
        <sz val="11"/>
        <color rgb="FF000000"/>
        <rFont val="Calibri"/>
      </rPr>
      <t xml:space="preserve">- </t>
    </r>
    <r>
      <rPr>
        <b/>
        <sz val="11"/>
        <color rgb="FF000000"/>
        <rFont val="Calibri"/>
      </rPr>
      <t>Moderate blocking level</t>
    </r>
    <r>
      <rPr>
        <sz val="11"/>
        <color rgb="FF000000"/>
        <rFont val="Calibri"/>
      </rPr>
      <t xml:space="preserve"> provides moderate only for high confidence detections</t>
    </r>
    <r>
      <rPr>
        <sz val="11"/>
        <color rgb="FF000000"/>
        <rFont val="Calibri"/>
      </rPr>
      <t xml:space="preserve">
</t>
    </r>
    <r>
      <rPr>
        <sz val="11"/>
        <color rgb="FF000000"/>
        <rFont val="Calibri"/>
      </rPr>
      <t xml:space="preserve">- </t>
    </r>
    <r>
      <rPr>
        <b/>
        <sz val="11"/>
        <color rgb="FF000000"/>
        <rFont val="Calibri"/>
      </rPr>
      <t>High blocking level</t>
    </r>
    <r>
      <rPr>
        <sz val="11"/>
        <color rgb="FF000000"/>
        <rFont val="Calibri"/>
      </rPr>
      <t xml:space="preserve"> applies a strong level of detection while optimizing client performance (but can also give a greater chance of false positives).</t>
    </r>
    <r>
      <rPr>
        <sz val="11"/>
        <color rgb="FF000000"/>
        <rFont val="Calibri"/>
      </rPr>
      <t xml:space="preserve">
</t>
    </r>
    <r>
      <rPr>
        <sz val="11"/>
        <color rgb="FF000000"/>
        <rFont val="Calibri"/>
      </rPr>
      <t xml:space="preserve">- </t>
    </r>
    <r>
      <rPr>
        <b/>
        <sz val="11"/>
        <color rgb="FF000000"/>
        <rFont val="Calibri"/>
      </rPr>
      <t>High + blocking level</t>
    </r>
    <r>
      <rPr>
        <sz val="11"/>
        <color rgb="FF000000"/>
        <rFont val="Calibri"/>
      </rPr>
      <t xml:space="preserve"> applies extra protection measures (might affect client performance and increase the chance of false positives).</t>
    </r>
    <r>
      <rPr>
        <sz val="11"/>
        <color rgb="FF000000"/>
        <rFont val="Calibri"/>
      </rPr>
      <t xml:space="preserve">
</t>
    </r>
    <r>
      <rPr>
        <sz val="11"/>
        <color rgb="FF000000"/>
        <rFont val="Calibri"/>
      </rPr>
      <t xml:space="preserve">- </t>
    </r>
    <r>
      <rPr>
        <b/>
        <sz val="11"/>
        <color rgb="FF000000"/>
        <rFont val="Calibri"/>
      </rPr>
      <t>Zero tolerance blocking level</t>
    </r>
    <r>
      <rPr>
        <sz val="11"/>
        <color rgb="FF000000"/>
        <rFont val="Calibri"/>
      </rPr>
      <t xml:space="preserve"> blocks all unknown executables.</t>
    </r>
    <r>
      <rPr>
        <sz val="11"/>
        <color rgb="FF000000"/>
        <rFont val="Calibri"/>
      </rPr>
      <t xml:space="preserve">
</t>
    </r>
    <r>
      <rPr>
        <sz val="11"/>
        <color rgb="FF000000"/>
        <rFont val="Calibri"/>
      </rPr>
      <t xml:space="preserve">The recommended state for this setting is: </t>
    </r>
    <r>
      <rPr>
        <b/>
        <sz val="11"/>
        <color rgb="FF000000"/>
        <rFont val="Calibri"/>
      </rPr>
      <t>Enabled: Moderate blocking level</t>
    </r>
    <r>
      <rPr>
        <sz val="11"/>
        <color rgb="FF000000"/>
        <rFont val="Calibri"/>
      </rPr>
      <t xml:space="preserve">. Configuring this setting to </t>
    </r>
    <r>
      <rPr>
        <b/>
        <sz val="11"/>
        <color rgb="FF000000"/>
        <rFont val="Calibri"/>
      </rPr>
      <t>High blocking level</t>
    </r>
    <r>
      <rPr>
        <sz val="11"/>
        <color rgb="FF000000"/>
        <rFont val="Calibri"/>
      </rPr>
      <t xml:space="preserve">, </t>
    </r>
    <r>
      <rPr>
        <b/>
        <sz val="11"/>
        <color rgb="FF000000"/>
        <rFont val="Calibri"/>
      </rPr>
      <t>High+ blocking level</t>
    </r>
    <r>
      <rPr>
        <sz val="11"/>
        <color rgb="FF000000"/>
        <rFont val="Calibri"/>
      </rPr>
      <t xml:space="preserve">, or </t>
    </r>
    <r>
      <rPr>
        <b/>
        <sz val="11"/>
        <color rgb="FF000000"/>
        <rFont val="Calibri"/>
      </rPr>
      <t xml:space="preserve"> Zero tolerance blocking level</t>
    </r>
    <r>
      <rPr>
        <sz val="11"/>
        <color rgb="FF000000"/>
        <rFont val="Calibri"/>
      </rPr>
      <t xml:space="preserve"> also conforms to the benchmark.</t>
    </r>
  </si>
  <si>
    <r>
      <rPr>
        <sz val="11"/>
        <color rgb="FF000000"/>
        <rFont val="Calibri"/>
      </rPr>
      <t>Attackers routinely deploy new malware variants that can change faster than signature updates. Enabling cloud protection can close this gap with its ability to detect and block new, unknown, and fast‑moving threats.</t>
    </r>
  </si>
  <si>
    <r>
      <rPr>
        <sz val="11"/>
        <color rgb="FF000000"/>
        <rFont val="Calibri"/>
      </rPr>
      <t>Although higher protection levels can increase detection of new threats, it can also raise the potential for false positives.</t>
    </r>
    <r>
      <rPr>
        <sz val="11"/>
        <color rgb="FF000000"/>
        <rFont val="Calibri"/>
      </rPr>
      <t xml:space="preserve">
</t>
    </r>
    <r>
      <rPr>
        <sz val="11"/>
        <color rgb="FF000000"/>
        <rFont val="Calibri"/>
      </rPr>
      <t>Note: The select cloud protection level feature requires the following Group Policy setting to be configured to function.</t>
    </r>
    <r>
      <rPr>
        <sz val="11"/>
        <color rgb="FF000000"/>
        <rFont val="Calibri"/>
      </rPr>
      <t xml:space="preserve">
</t>
    </r>
    <r>
      <rPr>
        <sz val="11"/>
        <color rgb="FF000000"/>
        <rFont val="Calibri"/>
      </rPr>
      <t xml:space="preserve">- </t>
    </r>
    <r>
      <rPr>
        <i/>
        <sz val="11"/>
        <color rgb="FF000000"/>
        <rFont val="Calibri"/>
      </rPr>
      <t>Join Microsoft MAPS</t>
    </r>
    <r>
      <rPr>
        <sz val="11"/>
        <color rgb="FF000000"/>
        <rFont val="Calibri"/>
      </rPr>
      <t xml:space="preserve"> must be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</si>
  <si>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t>
    </r>
    <r>
      <rPr>
        <b/>
        <sz val="11"/>
        <color rgb="FF000000"/>
        <rFont val="Calibri"/>
      </rPr>
      <t>2</t>
    </r>
    <r>
      <rPr>
        <sz val="11"/>
        <color rgb="FF000000"/>
        <rFont val="Calibri"/>
      </rPr>
      <t xml:space="preserve">, </t>
    </r>
    <r>
      <rPr>
        <b/>
        <sz val="11"/>
        <color rgb="FF000000"/>
        <rFont val="Calibri"/>
      </rPr>
      <t>4</t>
    </r>
    <r>
      <rPr>
        <sz val="11"/>
        <color rgb="FF000000"/>
        <rFont val="Calibri"/>
      </rPr>
      <t xml:space="preserve">, or </t>
    </r>
    <r>
      <rPr>
        <b/>
        <sz val="11"/>
        <color rgb="FF000000"/>
        <rFont val="Calibri"/>
      </rPr>
      <t>6</t>
    </r>
    <r>
      <rPr>
        <sz val="11"/>
        <color rgb="FF000000"/>
        <rFont val="Calibri"/>
      </rPr>
      <t>.</t>
    </r>
    <r>
      <rPr>
        <sz val="11"/>
        <color rgb="FF000000"/>
        <rFont val="Calibri"/>
      </rPr>
      <t xml:space="preserve">
</t>
    </r>
    <r>
      <rPr>
        <sz val="11"/>
        <color rgb="FF006096"/>
        <rFont val="Roboto Condensed"/>
      </rPr>
      <t>HKLM\SOFTWARE\Policies\Microsoft\Windows Defender\MpEngine:MpCloudBlockLevel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a Resultant Set of Policy with Group Policy (RSOP) is run on the system, and </t>
    </r>
    <r>
      <rPr>
        <b/>
        <sz val="11"/>
        <color rgb="FF000000"/>
        <rFont val="Calibri"/>
      </rPr>
      <t>Default blocking level</t>
    </r>
    <r>
      <rPr>
        <sz val="11"/>
        <color rgb="FF000000"/>
        <rFont val="Calibri"/>
      </rPr>
      <t xml:space="preserve"> is selected, it can produce misleading results. A setting with a </t>
    </r>
    <r>
      <rPr>
        <b/>
        <sz val="11"/>
        <color rgb="FF000000"/>
        <rFont val="Calibri"/>
      </rPr>
      <t>0</t>
    </r>
    <r>
      <rPr>
        <sz val="11"/>
        <color rgb="FF000000"/>
        <rFont val="Calibri"/>
      </rPr>
      <t xml:space="preserve"> value is read as disabled by RSOP.</t>
    </r>
  </si>
  <si>
    <r>
      <rPr>
        <sz val="11"/>
        <color rgb="FF000000"/>
        <rFont val="Calibri"/>
      </rPr>
      <t>Enabled: Default blocking level. (Provides strong detection without increasing the risk of detecting legitimate files.)</t>
    </r>
  </si>
  <si>
    <t>Medium-03.13</t>
  </si>
  <si>
    <r>
      <rPr>
        <sz val="11"/>
        <rFont val="Calibri"/>
      </rPr>
      <t xml:space="preserve">Ensure </t>
    </r>
    <r>
      <rPr>
        <sz val="11"/>
        <color rgb="FF000000"/>
        <rFont val="Calibri"/>
      </rPr>
      <t>'</t>
    </r>
    <r>
      <rPr>
        <b/>
        <sz val="11"/>
        <color rgb="FF000000"/>
        <rFont val="Calibri"/>
      </rPr>
      <t>Configure removal of items from Quarantine folder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</si>
  <si>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Antivirus\Quarantine\Configure removal of items from Quarantine folder</t>
    </r>
    <r>
      <rPr>
        <sz val="11"/>
        <color rgb="FF006096"/>
        <rFont val="Roboto Condensed"/>
      </rPr>
      <t xml:space="preserve">
</t>
    </r>
  </si>
  <si>
    <t>Medium-03.14</t>
  </si>
  <si>
    <r>
      <rPr>
        <sz val="11"/>
        <rFont val="Calibri"/>
      </rPr>
      <t xml:space="preserve">Ensure </t>
    </r>
    <r>
      <rPr>
        <sz val="11"/>
        <color rgb="FF000000"/>
        <rFont val="Calibri"/>
      </rPr>
      <t>'</t>
    </r>
    <r>
      <rPr>
        <b/>
        <sz val="11"/>
        <color rgb="FF000000"/>
        <rFont val="Calibri"/>
      </rPr>
      <t>Monitor file and program activity on your computer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</si>
  <si>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Protection\Monitor file and program activity on your computer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</si>
  <si>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monitoring for file and program activity.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</si>
  <si>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Attackers routinely deploy new malware variants that can change faster than signature updates. Enabling this setting ensures that file and program activity are continually monitored.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</si>
  <si>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Protection:DisableOnAccessProtection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enables this setting although this value is typically used to disable a setting. This has to do with how the registry value </t>
    </r>
    <r>
      <rPr>
        <b/>
        <sz val="11"/>
        <color rgb="FF000000"/>
        <rFont val="Calibri"/>
      </rPr>
      <t>DisableOnAccessProtection</t>
    </r>
    <r>
      <rPr>
        <sz val="11"/>
        <color rgb="FF000000"/>
        <rFont val="Calibri"/>
      </rPr>
      <t xml:space="preserve"> interacts with the system.</t>
    </r>
  </si>
  <si>
    <r>
      <rPr>
        <sz val="11"/>
        <color rgb="FF000000"/>
        <rFont val="Calibri"/>
      </rPr>
      <t>Enabled.</t>
    </r>
  </si>
  <si>
    <t>Medium-03.15</t>
  </si>
  <si>
    <r>
      <rPr>
        <sz val="11"/>
        <rFont val="Calibri"/>
      </rPr>
      <t xml:space="preserve">Ensure </t>
    </r>
    <r>
      <rPr>
        <sz val="11"/>
        <color rgb="FF000000"/>
        <rFont val="Calibri"/>
      </rPr>
      <t>'</t>
    </r>
    <r>
      <rPr>
        <b/>
        <sz val="11"/>
        <color rgb="FF000000"/>
        <rFont val="Calibri"/>
      </rPr>
      <t>Scan all downloaded files and attachments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</si>
  <si>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Protection\Scan all downloaded files and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</si>
  <si>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scanning for all downloaded files and attachments.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</si>
  <si>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running an antivirus solution such as Microsoft Defender Antivirus, it is important to ensure that it is configured to heuristically monitor in real-time for suspicious and known malicious activity.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</si>
  <si>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Protection:DisableIOAVProtection</t>
    </r>
    <r>
      <rPr>
        <sz val="11"/>
        <color rgb="FF006096"/>
        <rFont val="Roboto Condensed"/>
      </rPr>
      <t xml:space="preserve">
</t>
    </r>
  </si>
  <si>
    <r>
      <rPr>
        <sz val="11"/>
        <color rgb="FF000000"/>
        <rFont val="Calibri"/>
      </rPr>
      <t>Enabled. (All downloaded files and attachments will be scanned.)</t>
    </r>
  </si>
  <si>
    <t>Medium-03.16</t>
  </si>
  <si>
    <r>
      <rPr>
        <sz val="11"/>
        <rFont val="Calibri"/>
      </rPr>
      <t xml:space="preserve">Ensure </t>
    </r>
    <r>
      <rPr>
        <sz val="11"/>
        <color rgb="FF000000"/>
        <rFont val="Calibri"/>
      </rPr>
      <t>'</t>
    </r>
    <r>
      <rPr>
        <b/>
        <sz val="11"/>
        <color rgb="FF000000"/>
        <rFont val="Calibri"/>
      </rPr>
      <t>Turn off real-time protection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</si>
  <si>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off real-time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</si>
  <si>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real-time protection prompts for known malware detection.</t>
    </r>
    <r>
      <rPr>
        <sz val="11"/>
        <color rgb="FF000000"/>
        <rFont val="Calibri"/>
      </rPr>
      <t xml:space="preserve">
</t>
    </r>
    <r>
      <rPr>
        <sz val="11"/>
        <color rgb="FF000000"/>
        <rFont val="Calibri"/>
      </rPr>
      <t>Microsoft Defender Antivirus alerts you when malware or potentially unwanted software attempts to install itself or to run on your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</si>
  <si>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Protection:DisableRealtimeMonitoring</t>
    </r>
    <r>
      <rPr>
        <sz val="11"/>
        <color rgb="FF006096"/>
        <rFont val="Roboto Condensed"/>
      </rPr>
      <t xml:space="preserve">
</t>
    </r>
  </si>
  <si>
    <r>
      <rPr>
        <sz val="11"/>
        <color rgb="FF000000"/>
        <rFont val="Calibri"/>
      </rPr>
      <t>Disabled. (Microsoft Defender Antivirus will prompt users to take actions on malware detections.)</t>
    </r>
  </si>
  <si>
    <t>Medium-03.17</t>
  </si>
  <si>
    <r>
      <rPr>
        <sz val="11"/>
        <rFont val="Calibri"/>
      </rPr>
      <t xml:space="preserve">Ensure </t>
    </r>
    <r>
      <rPr>
        <sz val="11"/>
        <color rgb="FF000000"/>
        <rFont val="Calibri"/>
      </rPr>
      <t>'</t>
    </r>
    <r>
      <rPr>
        <b/>
        <sz val="11"/>
        <color rgb="FF000000"/>
        <rFont val="Calibri"/>
      </rPr>
      <t>Turn on behavior monitoring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</si>
  <si>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on behavior monitoring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</si>
  <si>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allows you to configure behavior monitoring for Microsoft Defender Antivirus.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</si>
  <si>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Protection:DisableBehaviorMonitoring</t>
    </r>
    <r>
      <rPr>
        <sz val="11"/>
        <color rgb="FF006096"/>
        <rFont val="Roboto Condensed"/>
      </rPr>
      <t xml:space="preserve">
</t>
    </r>
  </si>
  <si>
    <r>
      <rPr>
        <sz val="11"/>
        <color rgb="FF000000"/>
        <rFont val="Calibri"/>
      </rPr>
      <t>Enabled. (Behavior monitoring will be enabled.)</t>
    </r>
  </si>
  <si>
    <t>Medium-03.18</t>
  </si>
  <si>
    <r>
      <rPr>
        <sz val="11"/>
        <rFont val="Calibri"/>
      </rPr>
      <t xml:space="preserve">Ensure </t>
    </r>
    <r>
      <rPr>
        <sz val="11"/>
        <color rgb="FF000000"/>
        <rFont val="Calibri"/>
      </rPr>
      <t>'</t>
    </r>
    <r>
      <rPr>
        <b/>
        <sz val="11"/>
        <color rgb="FF000000"/>
        <rFont val="Calibri"/>
      </rPr>
      <t>Turn on process scanning whenever real-time protection is enabled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</si>
  <si>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Antivirus\Real-Time Protection\Turn on process scanning whenever real-time protection is enabled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</si>
  <si>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configures process scanning when real-time protection is turned on. This helps to catch malware which could start when real-time protection is turned off.</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</si>
  <si>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Defender\Real-Time Protection:DisableScanOnRealtimeEnable</t>
    </r>
    <r>
      <rPr>
        <sz val="11"/>
        <color rgb="FF006096"/>
        <rFont val="Roboto Condensed"/>
      </rPr>
      <t xml:space="preserve">
</t>
    </r>
  </si>
  <si>
    <t>Medium-03.19</t>
  </si>
  <si>
    <r>
      <rPr>
        <sz val="11"/>
        <rFont val="Calibri"/>
      </rPr>
      <t xml:space="preserve">Ensure </t>
    </r>
    <r>
      <rPr>
        <sz val="11"/>
        <color rgb="FF000000"/>
        <rFont val="Calibri"/>
      </rPr>
      <t>'</t>
    </r>
    <r>
      <rPr>
        <b/>
        <sz val="11"/>
        <color rgb="FF000000"/>
        <rFont val="Calibri"/>
      </rPr>
      <t>Allow users to pause scan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</si>
  <si>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Antivirus\Scan\Allow users to pause scan</t>
    </r>
    <r>
      <rPr>
        <sz val="11"/>
        <color rgb="FF006096"/>
        <rFont val="Roboto Condensed"/>
      </rPr>
      <t xml:space="preserve">
</t>
    </r>
  </si>
  <si>
    <t>Medium-03.20</t>
  </si>
  <si>
    <r>
      <rPr>
        <sz val="11"/>
        <rFont val="Calibri"/>
      </rPr>
      <t xml:space="preserve">Ensure </t>
    </r>
    <r>
      <rPr>
        <sz val="11"/>
        <color rgb="FF000000"/>
        <rFont val="Calibri"/>
      </rPr>
      <t>'</t>
    </r>
    <r>
      <rPr>
        <b/>
        <sz val="11"/>
        <color rgb="FF000000"/>
        <rFont val="Calibri"/>
      </rPr>
      <t>Check for the latest virus and spyware security intelligence before running a scheduled scan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</si>
  <si>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Antivirus\Scan\Check for the latest virus and spyware security intelligence before running a scheduled scan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</si>
  <si>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This policy setting controls whether to check for new virus and spyware security intelligence before running a scan.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applies to scheduled scans and has no effect on scans that are initiated manually from the user interface or to the ones that have been started from the command line using </t>
    </r>
    <r>
      <rPr>
        <b/>
        <sz val="11"/>
        <color rgb="FF000000"/>
        <rFont val="Calibri"/>
      </rPr>
      <t>mpcmdrun -Scan</t>
    </r>
    <r>
      <rPr>
        <sz val="11"/>
        <color rgb="FF000000"/>
        <rFont val="Calibri"/>
      </rPr>
      <t>.</t>
    </r>
  </si>
  <si>
    <r>
      <rPr>
        <sz val="11"/>
        <color rgb="FF000000"/>
        <rFont val="Calibri"/>
      </rPr>
      <t>A malware scan is only as effective as the threat definitions it uses. Running a scan with outdated intelligence significantly reduces detection accuracy and can create a false sense of security.</t>
    </r>
  </si>
  <si>
    <r>
      <rPr>
        <sz val="11"/>
        <color rgb="FF000000"/>
        <rFont val="Calibri"/>
      </rPr>
      <t>Checking for updated security intelligence can add a small amount of overhead before a scan begins.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</si>
  <si>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Defender\Scan:CheckForSignaturesBeforeRunningScan</t>
    </r>
    <r>
      <rPr>
        <sz val="11"/>
        <color rgb="FF006096"/>
        <rFont val="Roboto Condensed"/>
      </rPr>
      <t xml:space="preserve">
</t>
    </r>
  </si>
  <si>
    <r>
      <rPr>
        <sz val="11"/>
        <color rgb="FF000000"/>
        <rFont val="Calibri"/>
      </rPr>
      <t>Disabled. (The scan will start using the existing security intelligence.)</t>
    </r>
  </si>
  <si>
    <t>Medium-03.21</t>
  </si>
  <si>
    <r>
      <rPr>
        <sz val="11"/>
        <rFont val="Calibri"/>
      </rPr>
      <t xml:space="preserve">Ensure </t>
    </r>
    <r>
      <rPr>
        <sz val="11"/>
        <color rgb="FF000000"/>
        <rFont val="Calibri"/>
      </rPr>
      <t>'</t>
    </r>
    <r>
      <rPr>
        <b/>
        <sz val="11"/>
        <color rgb="FF000000"/>
        <rFont val="Calibri"/>
      </rPr>
      <t>Scan archive files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</si>
  <si>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archive files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11 Release 24H2 Administrative Templates (or newer).</t>
    </r>
  </si>
  <si>
    <r>
      <rPr>
        <sz val="11"/>
        <color rgb="FF000000"/>
        <rFont val="Calibri"/>
      </rPr>
      <t xml:space="preserve">This policy setting configures whether Microsoft Defender Antivirus scans for malicious software and unwanted software in archive files such as </t>
    </r>
    <r>
      <rPr>
        <b/>
        <sz val="11"/>
        <color rgb="FF000000"/>
        <rFont val="Calibri"/>
      </rPr>
      <t>.ZIP</t>
    </r>
    <r>
      <rPr>
        <sz val="11"/>
        <color rgb="FF000000"/>
        <rFont val="Calibri"/>
      </rPr>
      <t xml:space="preserve"> or </t>
    </r>
    <r>
      <rPr>
        <b/>
        <sz val="11"/>
        <color rgb="FF000000"/>
        <rFont val="Calibri"/>
      </rPr>
      <t>.CAB</t>
    </r>
    <r>
      <rPr>
        <sz val="11"/>
        <color rgb="FF000000"/>
        <rFont val="Calibri"/>
      </rPr>
      <t xml:space="preserve"> files.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</si>
  <si>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Archive files such as</t>
    </r>
    <r>
      <rPr>
        <sz val="11"/>
        <color rgb="FF000000"/>
        <rFont val="Calibri"/>
      </rPr>
      <t xml:space="preserve">
</t>
    </r>
    <r>
      <rPr>
        <sz val="11"/>
        <color rgb="FF000000"/>
        <rFont val="Calibri"/>
      </rPr>
      <t>.zip</t>
    </r>
    <r>
      <rPr>
        <sz val="11"/>
        <color rgb="FF000000"/>
        <rFont val="Calibri"/>
      </rPr>
      <t xml:space="preserve">
</t>
    </r>
    <r>
      <rPr>
        <sz val="11"/>
        <color rgb="FF000000"/>
        <rFont val="Calibri"/>
      </rPr>
      <t>,</t>
    </r>
    <r>
      <rPr>
        <sz val="11"/>
        <color rgb="FF000000"/>
        <rFont val="Calibri"/>
      </rPr>
      <t xml:space="preserve">
</t>
    </r>
    <r>
      <rPr>
        <sz val="11"/>
        <color rgb="FF000000"/>
        <rFont val="Calibri"/>
      </rPr>
      <t>.rar</t>
    </r>
    <r>
      <rPr>
        <sz val="11"/>
        <color rgb="FF000000"/>
        <rFont val="Calibri"/>
      </rPr>
      <t xml:space="preserve">
</t>
    </r>
    <r>
      <rPr>
        <sz val="11"/>
        <color rgb="FF000000"/>
        <rFont val="Calibri"/>
      </rPr>
      <t>,</t>
    </r>
    <r>
      <rPr>
        <sz val="11"/>
        <color rgb="FF000000"/>
        <rFont val="Calibri"/>
      </rPr>
      <t xml:space="preserve">
</t>
    </r>
    <r>
      <rPr>
        <sz val="11"/>
        <color rgb="FF000000"/>
        <rFont val="Calibri"/>
      </rPr>
      <t>.7z</t>
    </r>
    <r>
      <rPr>
        <sz val="11"/>
        <color rgb="FF000000"/>
        <rFont val="Calibri"/>
      </rPr>
      <t xml:space="preserve">
</t>
    </r>
    <r>
      <rPr>
        <sz val="11"/>
        <color rgb="FF000000"/>
        <rFont val="Calibri"/>
      </rPr>
      <t>, and</t>
    </r>
    <r>
      <rPr>
        <sz val="11"/>
        <color rgb="FF000000"/>
        <rFont val="Calibri"/>
      </rPr>
      <t xml:space="preserve">
</t>
    </r>
    <r>
      <rPr>
        <sz val="11"/>
        <color rgb="FF000000"/>
        <rFont val="Calibri"/>
      </rPr>
      <t>.iso</t>
    </r>
    <r>
      <rPr>
        <sz val="11"/>
        <color rgb="FF000000"/>
        <rFont val="Calibri"/>
      </rPr>
      <t xml:space="preserve">
</t>
    </r>
    <r>
      <rPr>
        <sz val="11"/>
        <color rgb="FF000000"/>
        <rFont val="Calibri"/>
      </rPr>
      <t>are a common and effective way threat actors hide malware, bypass basic defenses, and to delay detection.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</si>
  <si>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Defender\Scan:DisableArchiveScanning</t>
    </r>
    <r>
      <rPr>
        <sz val="11"/>
        <color rgb="FF006096"/>
        <rFont val="Roboto Condensed"/>
      </rPr>
      <t xml:space="preserve">
</t>
    </r>
  </si>
  <si>
    <t>Medium-03.22</t>
  </si>
  <si>
    <r>
      <rPr>
        <sz val="11"/>
        <rFont val="Calibri"/>
      </rPr>
      <t xml:space="preserve">Ensure </t>
    </r>
    <r>
      <rPr>
        <sz val="11"/>
        <color rgb="FF000000"/>
        <rFont val="Calibri"/>
      </rPr>
      <t>'</t>
    </r>
    <r>
      <rPr>
        <b/>
        <sz val="11"/>
        <color rgb="FF000000"/>
        <rFont val="Calibri"/>
      </rPr>
      <t>Scan packed executables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</si>
  <si>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packed executables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and Server 2012 R2 Administrative Templates (or newer).</t>
    </r>
  </si>
  <si>
    <r>
      <rPr>
        <sz val="11"/>
        <color rgb="FF000000"/>
        <rFont val="Calibri"/>
      </rPr>
      <t>This policy setting manages whether or not Microsoft Defender Antivirus scans packed executables. Packed executables are executable files that contain compressed code.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</si>
  <si>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Packing executables is a way to compress and create smaller files and can make it difficult to access and analyze the code associated with the executable. This is a common method to obfuscate malicious executables by bad actors.</t>
    </r>
  </si>
  <si>
    <r>
      <rPr>
        <sz val="11"/>
        <color rgb="FF000000"/>
        <rFont val="Calibri"/>
      </rPr>
      <t>None - This is the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</si>
  <si>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Defender\Scan:DisablePackedExeScanning</t>
    </r>
    <r>
      <rPr>
        <sz val="11"/>
        <color rgb="FF006096"/>
        <rFont val="Roboto Condensed"/>
      </rPr>
      <t xml:space="preserve">
</t>
    </r>
  </si>
  <si>
    <r>
      <rPr>
        <sz val="11"/>
        <color rgb="FF000000"/>
        <rFont val="Calibri"/>
      </rPr>
      <t>Enabled. (Packed executables will be scanned.)</t>
    </r>
  </si>
  <si>
    <t>Medium-03.23</t>
  </si>
  <si>
    <r>
      <rPr>
        <sz val="11"/>
        <rFont val="Calibri"/>
      </rPr>
      <t xml:space="preserve">Ensure </t>
    </r>
    <r>
      <rPr>
        <sz val="11"/>
        <color rgb="FF000000"/>
        <rFont val="Calibri"/>
      </rPr>
      <t>'</t>
    </r>
    <r>
      <rPr>
        <b/>
        <sz val="11"/>
        <color rgb="FF000000"/>
        <rFont val="Calibri"/>
      </rPr>
      <t>Scan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</si>
  <si>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Antivirus\Scan\Scan removable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</si>
  <si>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manages whether to scan for malicious software and unwanted software in the contents of removable drives, such as USB flash drives, when running a full scan.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</si>
  <si>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It is important to ensure that any present removable drives are always included in any type of scan, as removable drives are more likely to contain malicious software brought into the enterprise managed environment from an external, unmanaged computer.</t>
    </r>
  </si>
  <si>
    <r>
      <rPr>
        <sz val="11"/>
        <color rgb="FF000000"/>
        <rFont val="Calibri"/>
      </rPr>
      <t>Removable drives will be scanned during any type of scan by Microsoft Defender Antivirus.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</si>
  <si>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Defender\Scan:DisableRemovableDriveScanning</t>
    </r>
    <r>
      <rPr>
        <sz val="11"/>
        <color rgb="FF006096"/>
        <rFont val="Roboto Condensed"/>
      </rPr>
      <t xml:space="preserve">
</t>
    </r>
  </si>
  <si>
    <r>
      <rPr>
        <sz val="11"/>
        <color rgb="FF000000"/>
        <rFont val="Calibri"/>
      </rPr>
      <t>Disabled. (Removable drives will not be scanned during a full scan. Removable drives may still be scanned during quick scan and custom scan.)</t>
    </r>
  </si>
  <si>
    <t>Medium-03.24</t>
  </si>
  <si>
    <r>
      <rPr>
        <sz val="11"/>
        <rFont val="Calibri"/>
      </rPr>
      <t xml:space="preserve">Ensure </t>
    </r>
    <r>
      <rPr>
        <sz val="11"/>
        <color rgb="FF000000"/>
        <rFont val="Calibri"/>
      </rPr>
      <t>'</t>
    </r>
    <r>
      <rPr>
        <b/>
        <sz val="11"/>
        <color rgb="FF000000"/>
        <rFont val="Calibri"/>
      </rPr>
      <t>Turn on e-mail scanning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</si>
  <si>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Antivirus\Scan\Turn on e-mail scanning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WindowsDefender.admx/adml</t>
    </r>
    <r>
      <rPr>
        <sz val="11"/>
        <color rgb="FF000000"/>
        <rFont val="Calibri"/>
      </rPr>
      <t xml:space="preserve"> that is included with the Microsoft Windows 8.1 &amp; Server 2012 R2 Administrative Templates (or newer).</t>
    </r>
  </si>
  <si>
    <r>
      <rPr>
        <sz val="11"/>
        <color rgb="FF000000"/>
        <rFont val="Calibri"/>
      </rPr>
      <t>This policy setting configures e-mail scanning. When e-mail scanning is enabled, the engine will parse the mailbox and mail files, according to their specific format, in order to analyze the mail bodies and attachments. Several e-mail formats are currently supported, for example: pst (Outlook), dbx, mbx, mime (Outlook Express), binhex (Mac).</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</si>
  <si>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Incoming e-mails should be scanned by an antivirus solution such as Microsoft Defender Antivirus, as email attachments are a commonly used attack vector to infiltrate computers with malicious software.</t>
    </r>
  </si>
  <si>
    <r>
      <rPr>
        <sz val="11"/>
        <color rgb="FF000000"/>
        <rFont val="Calibri"/>
      </rPr>
      <t>E-mail scanning by Microsoft Defender Antivirus will be enabled.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</si>
  <si>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Defender\Scan:DisableEmailScanning</t>
    </r>
    <r>
      <rPr>
        <sz val="11"/>
        <color rgb="FF006096"/>
        <rFont val="Roboto Condensed"/>
      </rPr>
      <t xml:space="preserve">
</t>
    </r>
  </si>
  <si>
    <r>
      <rPr>
        <sz val="11"/>
        <color rgb="FF000000"/>
        <rFont val="Calibri"/>
      </rPr>
      <t>Disabled. (E-mail scanning by Microsoft Defender Antivirus will be disabled.)</t>
    </r>
  </si>
  <si>
    <t>Medium-03.25</t>
  </si>
  <si>
    <r>
      <rPr>
        <sz val="11"/>
        <rFont val="Calibri"/>
      </rPr>
      <t xml:space="preserve">Ensure </t>
    </r>
    <r>
      <rPr>
        <sz val="11"/>
        <color rgb="FF000000"/>
        <rFont val="Calibri"/>
      </rPr>
      <t>'</t>
    </r>
    <r>
      <rPr>
        <b/>
        <sz val="11"/>
        <color rgb="FF000000"/>
        <rFont val="Calibri"/>
      </rPr>
      <t>Turn on heuristics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</si>
  <si>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Components\Microsoft Defender Antivirus\Scan\Turn on heuristics</t>
    </r>
    <r>
      <rPr>
        <sz val="11"/>
        <color rgb="FF006096"/>
        <rFont val="Roboto Condensed"/>
      </rPr>
      <t xml:space="preserve">
</t>
    </r>
  </si>
  <si>
    <t>Attachment Manager</t>
  </si>
  <si>
    <t>Medium-04.00</t>
  </si>
  <si>
    <r>
      <rPr>
        <b/>
        <sz val="11"/>
        <color rgb="FF003B5C"/>
        <rFont val="Calibri"/>
      </rPr>
      <t>Section overview: 'Attachment Manager'</t>
    </r>
  </si>
  <si>
    <r>
      <rPr>
        <sz val="11"/>
        <color rgb="FF000000"/>
        <rFont val="Calibri"/>
      </rPr>
      <t xml:space="preserve">Configure the individual settings in recommendations </t>
    </r>
    <r>
      <rPr>
        <b/>
        <sz val="11"/>
        <color rgb="FF000000"/>
        <rFont val="Calibri"/>
      </rPr>
      <t>Medium-04.01</t>
    </r>
    <r>
      <rPr>
        <sz val="11"/>
        <color rgb="FF000000"/>
        <rFont val="Calibri"/>
      </rPr>
      <t xml:space="preserve"> through </t>
    </r>
    <r>
      <rPr>
        <b/>
        <sz val="11"/>
        <color rgb="FF000000"/>
        <rFont val="Calibri"/>
      </rPr>
      <t>Medium-04.02</t>
    </r>
    <r>
      <rPr>
        <sz val="11"/>
        <color rgb="FF000000"/>
        <rFont val="Calibri"/>
      </rPr>
      <t xml:space="preserve"> to implement attachment Manager.</t>
    </r>
  </si>
  <si>
    <r>
      <rPr>
        <sz val="11"/>
        <color rgb="FF000000"/>
        <rFont val="Calibri"/>
      </rPr>
      <t>The Attachment Manager within Microsoft Windows works in conjunction with applications such as the Microsoft Office suite and Microsoft Edge to help protect workstations from attachments that have been received via email or downloaded from the internet. The Attachment Manager classifies files as high, medium or low risk based on the zone they originated from and the type of file. Based on the risk to the workstation, the Attachment Manager will either issue a warning to a user or prevent them from opening a file. If zone information is not preserved, or can be removed, it can allow malicious actors to socially engineer a user to bypass protections afforded by the Attachment Manager. To reduce this risk, the Attachment Manager should be configured to preserve and protect zone information for files.</t>
    </r>
  </si>
  <si>
    <t>Medium-04.01</t>
  </si>
  <si>
    <r>
      <rPr>
        <sz val="11"/>
        <rFont val="Calibri"/>
      </rPr>
      <t xml:space="preserve">Ensure </t>
    </r>
    <r>
      <rPr>
        <sz val="11"/>
        <color rgb="FF000000"/>
        <rFont val="Calibri"/>
      </rPr>
      <t>'</t>
    </r>
    <r>
      <rPr>
        <b/>
        <sz val="11"/>
        <color rgb="FF000000"/>
        <rFont val="Calibri"/>
      </rPr>
      <t>Do not preserve zone information in file attachments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</si>
  <si>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t>User</t>
  </si>
  <si>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User Configuration\Policies\Administrative Templates\Windows Components\Attachment Manager\Do not preserve zone information in file attachments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AttachmentManager.admx/adml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</si>
  <si>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Windows marks file attachments with information about their zone of origin (such as restricted, Internet, intranet, local). This requires NTFS in order to function correctly, and will fail without notice on FAT32. By not preserving the zone information, Windows cannot make proper risk assessments.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Attachment Manager feature warns users when opening or executing files which are marked as being from an untrusted source, unless/until the file's zone information has been removed via the "Unblock" button on the file's properties or via a separate tool such as Microsoft Sysinternals Streams </t>
    </r>
    <r>
      <rPr>
        <sz val="11"/>
        <color rgb="FF0000FF"/>
        <rFont val="Calibri"/>
      </rPr>
      <t>(https://docs.microsoft.com/en-us/sysinternals/downloads/streams)</t>
    </r>
    <r>
      <rPr>
        <sz val="11"/>
        <color rgb="FF000000"/>
        <rFont val="Calibri"/>
      </rPr>
      <t>.</t>
    </r>
  </si>
  <si>
    <r>
      <rPr>
        <sz val="11"/>
        <color rgb="FF000000"/>
        <rFont val="Calibri"/>
      </rPr>
      <t>A file that is downloaded from a computer in the Internet or Restricted Sites zone may be moved to a location that makes it appear safe, like an intranet file share, and executed by an unsuspecting user. The Attachment Manager feature will warn users when opening or executing files which are marked as being from an untrusted source, unless/until the file's zone information has been removed.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</si>
  <si>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HKU\[USER SID]\Software\Microsoft\Windows\CurrentVersion\Policies\Attachments:SaveZoneInformation</t>
    </r>
    <r>
      <rPr>
        <sz val="11"/>
        <color rgb="FF006096"/>
        <rFont val="Roboto Condensed"/>
      </rPr>
      <t xml:space="preserve">
</t>
    </r>
  </si>
  <si>
    <r>
      <rPr>
        <sz val="11"/>
        <color rgb="FF000000"/>
        <rFont val="Calibri"/>
      </rPr>
      <t>Disabled. (Windows marks file attachments with their zone information.)</t>
    </r>
  </si>
  <si>
    <t>Medium-04.02</t>
  </si>
  <si>
    <r>
      <rPr>
        <sz val="11"/>
        <rFont val="Calibri"/>
      </rPr>
      <t xml:space="preserve">Ensure </t>
    </r>
    <r>
      <rPr>
        <sz val="11"/>
        <color rgb="FF000000"/>
        <rFont val="Calibri"/>
      </rPr>
      <t>'</t>
    </r>
    <r>
      <rPr>
        <b/>
        <sz val="11"/>
        <color rgb="FF000000"/>
        <rFont val="Calibri"/>
      </rPr>
      <t>Hide mechanisms to remove zone information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</si>
  <si>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Components\Attachment Manager\Hide mechanisms to remove zone information</t>
    </r>
    <r>
      <rPr>
        <sz val="11"/>
        <color rgb="FF006096"/>
        <rFont val="Roboto Condensed"/>
      </rPr>
      <t xml:space="preserve">
</t>
    </r>
  </si>
  <si>
    <t>Audit event management</t>
  </si>
  <si>
    <t>Medium-05.00</t>
  </si>
  <si>
    <r>
      <rPr>
        <b/>
        <sz val="11"/>
        <color rgb="FF003B5C"/>
        <rFont val="Calibri"/>
      </rPr>
      <t>Section overview: 'Audit event management'</t>
    </r>
  </si>
  <si>
    <r>
      <rPr>
        <sz val="11"/>
        <color rgb="FF000000"/>
        <rFont val="Calibri"/>
      </rPr>
      <t xml:space="preserve">Configure the individual settings in recommendations </t>
    </r>
    <r>
      <rPr>
        <b/>
        <sz val="11"/>
        <color rgb="FF000000"/>
        <rFont val="Calibri"/>
      </rPr>
      <t>Medium-05.01</t>
    </r>
    <r>
      <rPr>
        <sz val="11"/>
        <color rgb="FF000000"/>
        <rFont val="Calibri"/>
      </rPr>
      <t xml:space="preserve"> through </t>
    </r>
    <r>
      <rPr>
        <b/>
        <sz val="11"/>
        <color rgb="FF000000"/>
        <rFont val="Calibri"/>
      </rPr>
      <t>Medium-05.28</t>
    </r>
    <r>
      <rPr>
        <sz val="11"/>
        <color rgb="FF000000"/>
        <rFont val="Calibri"/>
      </rPr>
      <t xml:space="preserve"> to implement audit event management.</t>
    </r>
  </si>
  <si>
    <r>
      <rPr>
        <sz val="11"/>
        <color rgb="FF000000"/>
        <rFont val="Calibri"/>
      </rPr>
      <t>Failure to capture and analyse security-related audit events from workstations can result in cybersecurity intrusions going unnoticed. In addition, the lack of such information can significantly hamper investigations following a cybersecurity incident. To reduce this risk, security-related audit events from workstations should be captured and routinely analysed, and a comprehensive auditing strategy enabled.</t>
    </r>
  </si>
  <si>
    <t>Medium-05.01</t>
  </si>
  <si>
    <r>
      <rPr>
        <sz val="11"/>
        <rFont val="Calibri"/>
      </rPr>
      <t xml:space="preserve">Ensure </t>
    </r>
    <r>
      <rPr>
        <sz val="11"/>
        <color rgb="FF000000"/>
        <rFont val="Calibri"/>
      </rPr>
      <t>'</t>
    </r>
    <r>
      <rPr>
        <b/>
        <sz val="11"/>
        <color rgb="FF000000"/>
        <rFont val="Calibri"/>
      </rPr>
      <t>Include command line in process creation events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</si>
  <si>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Templates\System\Audit Process Creation\Include command line in process creation events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AuditSettings.admx/adml</t>
    </r>
    <r>
      <rPr>
        <sz val="11"/>
        <color rgb="FF000000"/>
        <rFont val="Calibri"/>
      </rPr>
      <t xml:space="preserve"> that is included with the Microsoft Windows 8.1 &amp; Server 2012 R2 Administrative Templates (or newer).</t>
    </r>
  </si>
  <si>
    <r>
      <rPr>
        <sz val="11"/>
        <color rgb="FF000000"/>
        <rFont val="Calibri"/>
      </rPr>
      <t>This policy setting controls whether the process creation command line text is logged in security audit events when a new process has been created.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feature that this setting controls was not originally supported in workstation OSes older than Windows 8.1. However, in February 2015 Microsoft added support for the feature to Windows 7 and Windows 8.0 via an update - KB3004375 </t>
    </r>
    <r>
      <rPr>
        <sz val="11"/>
        <color rgb="FF0000FF"/>
        <rFont val="Calibri"/>
      </rPr>
      <t>(https://support.microsoft.com/en-us/help/3004375/microsoft-security-advisory-update-to-improve-windows-command-line-aud)</t>
    </r>
    <r>
      <rPr>
        <sz val="11"/>
        <color rgb="FF000000"/>
        <rFont val="Calibri"/>
      </rPr>
      <t>. Therefore, this setting is also important to set on those older OSes.</t>
    </r>
  </si>
  <si>
    <r>
      <rPr>
        <sz val="11"/>
        <color rgb="FF000000"/>
        <rFont val="Calibri"/>
      </rPr>
      <t>Capturing process command line information in event logs can be very valuable when performing forensic investigations of attack incidents.</t>
    </r>
  </si>
  <si>
    <r>
      <rPr>
        <sz val="11"/>
        <color rgb="FF000000"/>
        <rFont val="Calibri"/>
      </rPr>
      <t>Process command line information will be included in the event logs, which can contain sensitive or private information such as passwords or user data.</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which could be exposed to users who have read-access to event logs. Microsoft provides a feature called "Protected Event Logging" to better secure event log data. For assistance with protecting event logging, visit: About Logging Windows - PowerShell | Microsoft Docs </t>
    </r>
    <r>
      <rPr>
        <sz val="11"/>
        <color rgb="FF0000FF"/>
        <rFont val="Calibri"/>
      </rPr>
      <t>(https://docs.microsoft.com/en-us/powershell/module/microsoft.powershell.core/about/about_logging_windows?view=powershell-7.2#protected-event-logging)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</si>
  <si>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HKLM\SOFTWARE\Microsoft\Windows\CurrentVersion\Policies\System\Audit:ProcessCreationIncludeCmdLine_Enabled</t>
    </r>
    <r>
      <rPr>
        <sz val="11"/>
        <color rgb="FF006096"/>
        <rFont val="Roboto Condensed"/>
      </rPr>
      <t xml:space="preserve">
</t>
    </r>
  </si>
  <si>
    <r>
      <rPr>
        <sz val="11"/>
        <color rgb="FF000000"/>
        <rFont val="Calibri"/>
      </rPr>
      <t>Disabled. (Process command line information will not be included in Audit Process Creation events.)</t>
    </r>
  </si>
  <si>
    <t>Medium-05.02</t>
  </si>
  <si>
    <r>
      <rPr>
        <sz val="11"/>
        <rFont val="Calibri"/>
      </rPr>
      <t xml:space="preserve">Ensure </t>
    </r>
    <r>
      <rPr>
        <sz val="11"/>
        <color rgb="FF000000"/>
        <rFont val="Calibri"/>
      </rPr>
      <t>'</t>
    </r>
    <r>
      <rPr>
        <b/>
        <sz val="11"/>
        <color rgb="FF000000"/>
        <rFont val="Calibri"/>
      </rPr>
      <t>Configure Windows NTP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</si>
  <si>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Templates\System\Windows Time Service\Time Providers\Configure Windows NTP Client</t>
    </r>
    <r>
      <rPr>
        <sz val="11"/>
        <color rgb="FF006096"/>
        <rFont val="Roboto Condensed"/>
      </rPr>
      <t xml:space="preserve">
</t>
    </r>
  </si>
  <si>
    <t>Medium-05.03</t>
  </si>
  <si>
    <r>
      <rPr>
        <sz val="11"/>
        <rFont val="Calibri"/>
      </rPr>
      <t xml:space="preserve">Ensure </t>
    </r>
    <r>
      <rPr>
        <sz val="11"/>
        <color rgb="FF000000"/>
        <rFont val="Calibri"/>
      </rPr>
      <t>'</t>
    </r>
    <r>
      <rPr>
        <b/>
        <sz val="11"/>
        <color rgb="FF000000"/>
        <rFont val="Calibri"/>
      </rPr>
      <t>Specify the maximum log file size (KB)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 65536</t>
    </r>
    <r>
      <rPr>
        <sz val="11"/>
        <color rgb="FF000000"/>
        <rFont val="Calibri"/>
      </rPr>
      <t>'</t>
    </r>
  </si>
  <si>
    <r>
      <rPr>
        <sz val="11"/>
        <color rgb="FF000000"/>
        <rFont val="Calibri"/>
      </rPr>
      <t xml:space="preserve">To establish the recommended configuration via configuration profiles, set the following Settings Catalog path to </t>
    </r>
    <r>
      <rPr>
        <b/>
        <sz val="11"/>
        <color rgb="FF000000"/>
        <rFont val="Calibri"/>
      </rPr>
      <t>Enabled: 65536</t>
    </r>
    <r>
      <rPr>
        <sz val="11"/>
        <color rgb="FF000000"/>
        <rFont val="Calibri"/>
      </rPr>
      <t>.</t>
    </r>
    <r>
      <rPr>
        <sz val="11"/>
        <color rgb="FF000000"/>
        <rFont val="Calibri"/>
      </rPr>
      <t xml:space="preserve">
</t>
    </r>
    <r>
      <rPr>
        <sz val="11"/>
        <color rgb="FF006096"/>
        <rFont val="Roboto Condensed"/>
      </rPr>
      <t>Administrative Templates\Windows Components\Event Log Service\System\Specify the maximum log file size (KB)</t>
    </r>
    <r>
      <rPr>
        <sz val="11"/>
        <color rgb="FF006096"/>
        <rFont val="Roboto Condensed"/>
      </rPr>
      <t xml:space="preserve">
</t>
    </r>
  </si>
  <si>
    <r>
      <rPr>
        <sz val="11"/>
        <color rgb="FF000000"/>
        <rFont val="Calibri"/>
      </rPr>
      <t>This policy setting specifies the maximum size of the log file in kilobytes. The maximum log file size can be configured between 1 megabyte (1,024 kilobytes) and 4 terabytes (4,194,240 kilobytes) in kilobyte increments.</t>
    </r>
    <r>
      <rPr>
        <sz val="11"/>
        <color rgb="FF000000"/>
        <rFont val="Calibri"/>
      </rPr>
      <t xml:space="preserve">
</t>
    </r>
    <r>
      <rPr>
        <sz val="11"/>
        <color rgb="FF000000"/>
        <rFont val="Calibri"/>
      </rPr>
      <t xml:space="preserve">The recommended state for this setting is: </t>
    </r>
    <r>
      <rPr>
        <b/>
        <sz val="11"/>
        <color rgb="FF000000"/>
        <rFont val="Calibri"/>
      </rPr>
      <t>Enabled: 32,768 or greater</t>
    </r>
    <r>
      <rPr>
        <sz val="11"/>
        <color rgb="FF000000"/>
        <rFont val="Calibri"/>
      </rPr>
      <t>.</t>
    </r>
  </si>
  <si>
    <r>
      <rPr>
        <sz val="11"/>
        <color rgb="FF000000"/>
        <rFont val="Calibri"/>
      </rPr>
      <t>If events are not recorded it may be difficult or impossible to determine the root cause of system problems or the unauthorized activities of malicious users</t>
    </r>
  </si>
  <si>
    <r>
      <rPr>
        <sz val="11"/>
        <color rgb="FF000000"/>
        <rFont val="Calibri"/>
      </rPr>
      <t>When event logs fill to capacity, they will stop recording information unless the retention method for each is set so that the computer will overwrite the oldest entries with the most recent ones. To mitigate the risk of loss of recent data, you can configure the retention method so that older events are overwritten as needed.</t>
    </r>
    <r>
      <rPr>
        <sz val="11"/>
        <color rgb="FF000000"/>
        <rFont val="Calibri"/>
      </rPr>
      <t xml:space="preserve">
</t>
    </r>
    <r>
      <rPr>
        <sz val="11"/>
        <color rgb="FF000000"/>
        <rFont val="Calibri"/>
      </rPr>
      <t>The consequence of this configuration is that older events will be removed from the logs. Attackers can take advantage of such a configuration, because they can generate a large number of extraneous events to overwrite any evidence of their attack. These risks can be somewhat reduced if you automate the archival and backup of event log data.</t>
    </r>
    <r>
      <rPr>
        <sz val="11"/>
        <color rgb="FF000000"/>
        <rFont val="Calibri"/>
      </rPr>
      <t xml:space="preserve">
</t>
    </r>
    <r>
      <rPr>
        <sz val="11"/>
        <color rgb="FF000000"/>
        <rFont val="Calibri"/>
      </rPr>
      <t>Ideally, all specifically monitored events should be sent to a server that uses Microsoft System Center Operations Manager (SCOM) or some other automated monitoring tool. Such a configuration is particularly important because an attacker who successfully compromises a server could clear the Security log. If all events are sent to a monitoring server, then you will be able to gather forensic information about the attacker's activities.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</si>
  <si>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32768</t>
    </r>
    <r>
      <rPr>
        <sz val="11"/>
        <color rgb="FF000000"/>
        <rFont val="Calibri"/>
      </rPr>
      <t xml:space="preserve"> or greater.</t>
    </r>
    <r>
      <rPr>
        <sz val="11"/>
        <color rgb="FF000000"/>
        <rFont val="Calibri"/>
      </rPr>
      <t xml:space="preserve">
</t>
    </r>
    <r>
      <rPr>
        <sz val="11"/>
        <color rgb="FF006096"/>
        <rFont val="Roboto Condensed"/>
      </rPr>
      <t>HKLM\SOFTWARE\Policies\Microsoft\Windows\EventLog\System:MaxSize</t>
    </r>
    <r>
      <rPr>
        <sz val="11"/>
        <color rgb="FF006096"/>
        <rFont val="Roboto Condensed"/>
      </rPr>
      <t xml:space="preserve">
</t>
    </r>
  </si>
  <si>
    <r>
      <rPr>
        <sz val="11"/>
        <color rgb="FF000000"/>
        <rFont val="Calibri"/>
      </rPr>
      <t>Disabled. (The default log size is 20,480 KB - this value can be changed by the local administrator using the Log Properties dialog.)</t>
    </r>
  </si>
  <si>
    <t>Medium-05.04</t>
  </si>
  <si>
    <r>
      <rPr>
        <sz val="11"/>
        <rFont val="Calibri"/>
      </rPr>
      <t xml:space="preserve">Ensure </t>
    </r>
    <r>
      <rPr>
        <sz val="11"/>
        <color rgb="FF000000"/>
        <rFont val="Calibri"/>
      </rPr>
      <t>'</t>
    </r>
    <r>
      <rPr>
        <b/>
        <sz val="11"/>
        <color rgb="FF000000"/>
        <rFont val="Calibri"/>
      </rPr>
      <t>Specify the maximum log file size (KB) (Security)</t>
    </r>
    <r>
      <rPr>
        <sz val="11"/>
        <color rgb="FF000000"/>
        <rFont val="Calibri"/>
      </rPr>
      <t>'</t>
    </r>
    <r>
      <rPr>
        <sz val="11"/>
        <color rgb="FF000000"/>
        <rFont val="Calibri"/>
      </rPr>
      <t xml:space="preserve"> is set to </t>
    </r>
    <r>
      <rPr>
        <sz val="11"/>
        <color rgb="FF000000"/>
        <rFont val="Calibri"/>
      </rPr>
      <t>'</t>
    </r>
    <r>
      <rPr>
        <b/>
        <sz val="11"/>
        <color rgb="FF000000"/>
        <rFont val="Calibri"/>
      </rPr>
      <t>Enabled: 2097152</t>
    </r>
    <r>
      <rPr>
        <sz val="11"/>
        <color rgb="FF000000"/>
        <rFont val="Calibri"/>
      </rPr>
      <t>'</t>
    </r>
  </si>
  <si>
    <r>
      <rPr>
        <sz val="11"/>
        <color rgb="FF000000"/>
        <rFont val="Calibri"/>
      </rPr>
      <t xml:space="preserve">To establish the recommended configuration via configuration profiles, set the following Settings Catalog path to </t>
    </r>
    <r>
      <rPr>
        <b/>
        <sz val="11"/>
        <color rgb="FF000000"/>
        <rFont val="Calibri"/>
      </rPr>
      <t>Enabled: 2097152</t>
    </r>
    <r>
      <rPr>
        <sz val="11"/>
        <color rgb="FF000000"/>
        <rFont val="Calibri"/>
      </rPr>
      <t>.</t>
    </r>
    <r>
      <rPr>
        <sz val="11"/>
        <color rgb="FF000000"/>
        <rFont val="Calibri"/>
      </rPr>
      <t xml:space="preserve">
</t>
    </r>
    <r>
      <rPr>
        <sz val="11"/>
        <color rgb="FF006096"/>
        <rFont val="Roboto Condensed"/>
      </rPr>
      <t>Administrative Templates\Windows Components\Event Log Service\System\Specify the maximum log file size (KB)</t>
    </r>
    <r>
      <rPr>
        <sz val="11"/>
        <color rgb="FF006096"/>
        <rFont val="Roboto Condensed"/>
      </rPr>
      <t xml:space="preserve">
</t>
    </r>
  </si>
  <si>
    <t>Medium-05.05</t>
  </si>
  <si>
    <r>
      <rPr>
        <sz val="11"/>
        <rFont val="Calibri"/>
      </rPr>
      <t xml:space="preserve">Ensure </t>
    </r>
    <r>
      <rPr>
        <sz val="11"/>
        <color rgb="FF000000"/>
        <rFont val="Calibri"/>
      </rPr>
      <t>'</t>
    </r>
    <r>
      <rPr>
        <b/>
        <sz val="11"/>
        <color rgb="FF000000"/>
        <rFont val="Calibri"/>
      </rPr>
      <t>Specify the maximum log file size (KB) (System)</t>
    </r>
    <r>
      <rPr>
        <sz val="11"/>
        <color rgb="FF000000"/>
        <rFont val="Calibri"/>
      </rPr>
      <t>'</t>
    </r>
    <r>
      <rPr>
        <sz val="11"/>
        <color rgb="FF000000"/>
        <rFont val="Calibri"/>
      </rPr>
      <t xml:space="preserve"> is set to </t>
    </r>
    <r>
      <rPr>
        <sz val="11"/>
        <color rgb="FF000000"/>
        <rFont val="Calibri"/>
      </rPr>
      <t>'</t>
    </r>
    <r>
      <rPr>
        <b/>
        <sz val="11"/>
        <color rgb="FF000000"/>
        <rFont val="Calibri"/>
      </rPr>
      <t>Enabled: 65536</t>
    </r>
    <r>
      <rPr>
        <sz val="11"/>
        <color rgb="FF000000"/>
        <rFont val="Calibri"/>
      </rPr>
      <t>'</t>
    </r>
  </si>
  <si>
    <t>Medium-05.06</t>
  </si>
  <si>
    <r>
      <rPr>
        <sz val="11"/>
        <rFont val="Calibri"/>
      </rPr>
      <t xml:space="preserve">Ensure </t>
    </r>
    <r>
      <rPr>
        <sz val="11"/>
        <color rgb="FF000000"/>
        <rFont val="Calibri"/>
      </rPr>
      <t>'</t>
    </r>
    <r>
      <rPr>
        <b/>
        <sz val="11"/>
        <color rgb="FF000000"/>
        <rFont val="Calibri"/>
      </rPr>
      <t>Manage auditing and security log</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</si>
  <si>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Assignment\Manage auditing and security log</t>
    </r>
    <r>
      <rPr>
        <sz val="11"/>
        <color rgb="FF006096"/>
        <rFont val="Roboto Condensed"/>
      </rPr>
      <t xml:space="preserve">
</t>
    </r>
  </si>
  <si>
    <r>
      <rPr>
        <sz val="11"/>
        <color rgb="FF000000"/>
        <rFont val="Calibri"/>
      </rPr>
      <t>This policy setting determines which users can change the auditing options for files and directories and clear the Security log.</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</si>
  <si>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The ability to manage the Security event log is a powerful user right and it should be closely guarded. Anyone with this user right can clear the Security log to erase important evidence of unauthorized activity.</t>
    </r>
  </si>
  <si>
    <r>
      <rPr>
        <sz val="11"/>
        <color rgb="FF000000"/>
        <rFont val="Calibri"/>
      </rPr>
      <t>Administrators.</t>
    </r>
  </si>
  <si>
    <t>Medium-05.07</t>
  </si>
  <si>
    <r>
      <rPr>
        <sz val="11"/>
        <rFont val="Calibri"/>
      </rPr>
      <t xml:space="preserve">Ensure </t>
    </r>
    <r>
      <rPr>
        <sz val="11"/>
        <color rgb="FF000000"/>
        <rFont val="Calibri"/>
      </rPr>
      <t>'</t>
    </r>
    <r>
      <rPr>
        <b/>
        <sz val="11"/>
        <color rgb="FF000000"/>
        <rFont val="Calibri"/>
      </rPr>
      <t>Audit Computer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</si>
  <si>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Computer Account Management</t>
    </r>
    <r>
      <rPr>
        <sz val="11"/>
        <color rgb="FF006096"/>
        <rFont val="Roboto Condensed"/>
      </rPr>
      <t xml:space="preserve">
</t>
    </r>
  </si>
  <si>
    <t>Medium-05.08</t>
  </si>
  <si>
    <r>
      <rPr>
        <sz val="11"/>
        <rFont val="Calibri"/>
      </rPr>
      <t xml:space="preserve">Ensure </t>
    </r>
    <r>
      <rPr>
        <sz val="11"/>
        <color rgb="FF000000"/>
        <rFont val="Calibri"/>
      </rPr>
      <t>'</t>
    </r>
    <r>
      <rPr>
        <b/>
        <sz val="11"/>
        <color rgb="FF000000"/>
        <rFont val="Calibri"/>
      </rPr>
      <t>Audit Other Account Management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</si>
  <si>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Other Account Management Events</t>
    </r>
    <r>
      <rPr>
        <sz val="11"/>
        <color rgb="FF006096"/>
        <rFont val="Roboto Condensed"/>
      </rPr>
      <t xml:space="preserve">
</t>
    </r>
  </si>
  <si>
    <t>Medium-05.09</t>
  </si>
  <si>
    <r>
      <rPr>
        <sz val="11"/>
        <rFont val="Calibri"/>
      </rPr>
      <t xml:space="preserve">Ensure </t>
    </r>
    <r>
      <rPr>
        <sz val="11"/>
        <color rgb="FF000000"/>
        <rFont val="Calibri"/>
      </rPr>
      <t>'</t>
    </r>
    <r>
      <rPr>
        <b/>
        <sz val="11"/>
        <color rgb="FF000000"/>
        <rFont val="Calibri"/>
      </rPr>
      <t>Audit Security Group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</si>
  <si>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include </t>
    </r>
    <r>
      <rPr>
        <b/>
        <sz val="11"/>
        <color rgb="FF000000"/>
        <rFont val="Calibri"/>
      </rPr>
      <t>Success and Failure</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Security Group Management</t>
    </r>
    <r>
      <rPr>
        <sz val="11"/>
        <color rgb="FF006096"/>
        <rFont val="Roboto Condensed"/>
      </rPr>
      <t xml:space="preserve">
</t>
    </r>
  </si>
  <si>
    <r>
      <rPr>
        <sz val="11"/>
        <color rgb="FF000000"/>
        <rFont val="Calibri"/>
      </rPr>
      <t>This subcategory reports each event of security group management, such as when a security group is created, changed, or deleted or when a member is added to or removed from a security group. If you enable this Audit policy setting, administrators can track events to detect malicious, accidental, and authorized creation of security group accounts. Events for this subcategory include:</t>
    </r>
    <r>
      <rPr>
        <sz val="11"/>
        <color rgb="FF000000"/>
        <rFont val="Calibri"/>
      </rPr>
      <t xml:space="preserve">
</t>
    </r>
    <r>
      <rPr>
        <sz val="11"/>
        <color rgb="FF000000"/>
        <rFont val="Calibri"/>
      </rPr>
      <t>- 4727: A security-enabled global group was created.</t>
    </r>
    <r>
      <rPr>
        <sz val="11"/>
        <color rgb="FF000000"/>
        <rFont val="Calibri"/>
      </rPr>
      <t xml:space="preserve">
</t>
    </r>
    <r>
      <rPr>
        <sz val="11"/>
        <color rgb="FF000000"/>
        <rFont val="Calibri"/>
      </rPr>
      <t>- 4728: A member was added to a security-enabled global group.</t>
    </r>
    <r>
      <rPr>
        <sz val="11"/>
        <color rgb="FF000000"/>
        <rFont val="Calibri"/>
      </rPr>
      <t xml:space="preserve">
</t>
    </r>
    <r>
      <rPr>
        <sz val="11"/>
        <color rgb="FF000000"/>
        <rFont val="Calibri"/>
      </rPr>
      <t>- 4729: A member was removed from a security-enabled global group.</t>
    </r>
    <r>
      <rPr>
        <sz val="11"/>
        <color rgb="FF000000"/>
        <rFont val="Calibri"/>
      </rPr>
      <t xml:space="preserve">
</t>
    </r>
    <r>
      <rPr>
        <sz val="11"/>
        <color rgb="FF000000"/>
        <rFont val="Calibri"/>
      </rPr>
      <t>- 4730: A security-enabled global group was deleted.</t>
    </r>
    <r>
      <rPr>
        <sz val="11"/>
        <color rgb="FF000000"/>
        <rFont val="Calibri"/>
      </rPr>
      <t xml:space="preserve">
</t>
    </r>
    <r>
      <rPr>
        <sz val="11"/>
        <color rgb="FF000000"/>
        <rFont val="Calibri"/>
      </rPr>
      <t>- 4731: A security-enabled local group was created.</t>
    </r>
    <r>
      <rPr>
        <sz val="11"/>
        <color rgb="FF000000"/>
        <rFont val="Calibri"/>
      </rPr>
      <t xml:space="preserve">
</t>
    </r>
    <r>
      <rPr>
        <sz val="11"/>
        <color rgb="FF000000"/>
        <rFont val="Calibri"/>
      </rPr>
      <t>- 4732: A member was added to a security-enabled local group.</t>
    </r>
    <r>
      <rPr>
        <sz val="11"/>
        <color rgb="FF000000"/>
        <rFont val="Calibri"/>
      </rPr>
      <t xml:space="preserve">
</t>
    </r>
    <r>
      <rPr>
        <sz val="11"/>
        <color rgb="FF000000"/>
        <rFont val="Calibri"/>
      </rPr>
      <t>- 4733: A member was removed from a security-enabled local group.</t>
    </r>
    <r>
      <rPr>
        <sz val="11"/>
        <color rgb="FF000000"/>
        <rFont val="Calibri"/>
      </rPr>
      <t xml:space="preserve">
</t>
    </r>
    <r>
      <rPr>
        <sz val="11"/>
        <color rgb="FF000000"/>
        <rFont val="Calibri"/>
      </rPr>
      <t>- 4734: A security-enabled local group was deleted.</t>
    </r>
    <r>
      <rPr>
        <sz val="11"/>
        <color rgb="FF000000"/>
        <rFont val="Calibri"/>
      </rPr>
      <t xml:space="preserve">
</t>
    </r>
    <r>
      <rPr>
        <sz val="11"/>
        <color rgb="FF000000"/>
        <rFont val="Calibri"/>
      </rPr>
      <t>- 4735: A security-enabled local group was changed.</t>
    </r>
    <r>
      <rPr>
        <sz val="11"/>
        <color rgb="FF000000"/>
        <rFont val="Calibri"/>
      </rPr>
      <t xml:space="preserve">
</t>
    </r>
    <r>
      <rPr>
        <sz val="11"/>
        <color rgb="FF000000"/>
        <rFont val="Calibri"/>
      </rPr>
      <t>- 4737: A security-enabled global group was changed.</t>
    </r>
    <r>
      <rPr>
        <sz val="11"/>
        <color rgb="FF000000"/>
        <rFont val="Calibri"/>
      </rPr>
      <t xml:space="preserve">
</t>
    </r>
    <r>
      <rPr>
        <sz val="11"/>
        <color rgb="FF000000"/>
        <rFont val="Calibri"/>
      </rPr>
      <t>- 4754: A security-enabled universal group was created.</t>
    </r>
    <r>
      <rPr>
        <sz val="11"/>
        <color rgb="FF000000"/>
        <rFont val="Calibri"/>
      </rPr>
      <t xml:space="preserve">
</t>
    </r>
    <r>
      <rPr>
        <sz val="11"/>
        <color rgb="FF000000"/>
        <rFont val="Calibri"/>
      </rPr>
      <t>- 4755: A security-enabled universal group was changed.</t>
    </r>
    <r>
      <rPr>
        <sz val="11"/>
        <color rgb="FF000000"/>
        <rFont val="Calibri"/>
      </rPr>
      <t xml:space="preserve">
</t>
    </r>
    <r>
      <rPr>
        <sz val="11"/>
        <color rgb="FF000000"/>
        <rFont val="Calibri"/>
      </rPr>
      <t>- 4756: A member was added to a security-enabled universal group.</t>
    </r>
    <r>
      <rPr>
        <sz val="11"/>
        <color rgb="FF000000"/>
        <rFont val="Calibri"/>
      </rPr>
      <t xml:space="preserve">
</t>
    </r>
    <r>
      <rPr>
        <sz val="11"/>
        <color rgb="FF000000"/>
        <rFont val="Calibri"/>
      </rPr>
      <t>- 4757: A member was removed from a security-enabled universal group.</t>
    </r>
    <r>
      <rPr>
        <sz val="11"/>
        <color rgb="FF000000"/>
        <rFont val="Calibri"/>
      </rPr>
      <t xml:space="preserve">
</t>
    </r>
    <r>
      <rPr>
        <sz val="11"/>
        <color rgb="FF000000"/>
        <rFont val="Calibri"/>
      </rPr>
      <t>- 4758: A security-enabled universal group was deleted.</t>
    </r>
    <r>
      <rPr>
        <sz val="11"/>
        <color rgb="FF000000"/>
        <rFont val="Calibri"/>
      </rPr>
      <t xml:space="preserve">
</t>
    </r>
    <r>
      <rPr>
        <sz val="11"/>
        <color rgb="FF000000"/>
        <rFont val="Calibri"/>
      </rPr>
      <t>- 4764: A group's type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</si>
  <si>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If no audit settings are configured, or if audit settings are too lax on the computers in your organization, security incidents might not be detected, or not enough evidence will be available for network forensic analysis after security incidents occur. However, if audit settings are too severe, critically important entries in the Security log may be obscured by all of the meaningless entries and computer performance and the available amount of data storage may be seriously affected. Companies that operate in certain regulated industries may have legal obligations to log certain events or activities.</t>
    </r>
  </si>
  <si>
    <r>
      <rPr>
        <sz val="11"/>
        <color rgb="FF000000"/>
        <rFont val="Calibri"/>
      </rPr>
      <t>Advanced audit logging will generate additional events when this feature is enabled.</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</si>
  <si>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/subcategory:"{0cce9237-69ae-11d9-bed3-505054503030}"</t>
    </r>
    <r>
      <rPr>
        <sz val="11"/>
        <color rgb="FF006096"/>
        <rFont val="Roboto Condensed"/>
      </rPr>
      <t xml:space="preserve">
</t>
    </r>
  </si>
  <si>
    <r>
      <rPr>
        <sz val="11"/>
        <color rgb="FF000000"/>
        <rFont val="Calibri"/>
      </rPr>
      <t>Success.</t>
    </r>
  </si>
  <si>
    <t>Medium-05.10</t>
  </si>
  <si>
    <r>
      <rPr>
        <sz val="11"/>
        <rFont val="Calibri"/>
      </rPr>
      <t xml:space="preserve">Ensure </t>
    </r>
    <r>
      <rPr>
        <sz val="11"/>
        <color rgb="FF000000"/>
        <rFont val="Calibri"/>
      </rPr>
      <t>'</t>
    </r>
    <r>
      <rPr>
        <b/>
        <sz val="11"/>
        <color rgb="FF000000"/>
        <rFont val="Calibri"/>
      </rPr>
      <t>Audit User Account Management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</si>
  <si>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Policies\Account Management\Audit User Account Management</t>
    </r>
    <r>
      <rPr>
        <sz val="11"/>
        <color rgb="FF006096"/>
        <rFont val="Roboto Condensed"/>
      </rPr>
      <t xml:space="preserve">
</t>
    </r>
  </si>
  <si>
    <r>
      <rPr>
        <sz val="11"/>
        <color rgb="FF000000"/>
        <rFont val="Calibri"/>
      </rPr>
      <t>This subcategory reports each event of user account management, such as when a user account is created, changed, or deleted; a user account is renamed, disabled, or enabled; or a password is set or changed. If you enable this Audit policy setting, administrators can track events to detect malicious, accidental, and authorized creation of user accounts. Events for this subcategory include:</t>
    </r>
    <r>
      <rPr>
        <sz val="11"/>
        <color rgb="FF000000"/>
        <rFont val="Calibri"/>
      </rPr>
      <t xml:space="preserve">
</t>
    </r>
    <r>
      <rPr>
        <sz val="11"/>
        <color rgb="FF000000"/>
        <rFont val="Calibri"/>
      </rPr>
      <t>- 4720: A user account was created.</t>
    </r>
    <r>
      <rPr>
        <sz val="11"/>
        <color rgb="FF000000"/>
        <rFont val="Calibri"/>
      </rPr>
      <t xml:space="preserve">
</t>
    </r>
    <r>
      <rPr>
        <sz val="11"/>
        <color rgb="FF000000"/>
        <rFont val="Calibri"/>
      </rPr>
      <t>- 4722: A user account was enabled.</t>
    </r>
    <r>
      <rPr>
        <sz val="11"/>
        <color rgb="FF000000"/>
        <rFont val="Calibri"/>
      </rPr>
      <t xml:space="preserve">
</t>
    </r>
    <r>
      <rPr>
        <sz val="11"/>
        <color rgb="FF000000"/>
        <rFont val="Calibri"/>
      </rPr>
      <t>- 4723: An attempt was made to change an account's password.</t>
    </r>
    <r>
      <rPr>
        <sz val="11"/>
        <color rgb="FF000000"/>
        <rFont val="Calibri"/>
      </rPr>
      <t xml:space="preserve">
</t>
    </r>
    <r>
      <rPr>
        <sz val="11"/>
        <color rgb="FF000000"/>
        <rFont val="Calibri"/>
      </rPr>
      <t>- 4724: An attempt was made to reset an account's password.</t>
    </r>
    <r>
      <rPr>
        <sz val="11"/>
        <color rgb="FF000000"/>
        <rFont val="Calibri"/>
      </rPr>
      <t xml:space="preserve">
</t>
    </r>
    <r>
      <rPr>
        <sz val="11"/>
        <color rgb="FF000000"/>
        <rFont val="Calibri"/>
      </rPr>
      <t>- 4725: A user account was disabled.</t>
    </r>
    <r>
      <rPr>
        <sz val="11"/>
        <color rgb="FF000000"/>
        <rFont val="Calibri"/>
      </rPr>
      <t xml:space="preserve">
</t>
    </r>
    <r>
      <rPr>
        <sz val="11"/>
        <color rgb="FF000000"/>
        <rFont val="Calibri"/>
      </rPr>
      <t>- 4726: A user account was deleted.</t>
    </r>
    <r>
      <rPr>
        <sz val="11"/>
        <color rgb="FF000000"/>
        <rFont val="Calibri"/>
      </rPr>
      <t xml:space="preserve">
</t>
    </r>
    <r>
      <rPr>
        <sz val="11"/>
        <color rgb="FF000000"/>
        <rFont val="Calibri"/>
      </rPr>
      <t>- 4738: A user account was changed.</t>
    </r>
    <r>
      <rPr>
        <sz val="11"/>
        <color rgb="FF000000"/>
        <rFont val="Calibri"/>
      </rPr>
      <t xml:space="preserve">
</t>
    </r>
    <r>
      <rPr>
        <sz val="11"/>
        <color rgb="FF000000"/>
        <rFont val="Calibri"/>
      </rPr>
      <t>- 4740: A user account was locked out.</t>
    </r>
    <r>
      <rPr>
        <sz val="11"/>
        <color rgb="FF000000"/>
        <rFont val="Calibri"/>
      </rPr>
      <t xml:space="preserve">
</t>
    </r>
    <r>
      <rPr>
        <sz val="11"/>
        <color rgb="FF000000"/>
        <rFont val="Calibri"/>
      </rPr>
      <t>- 4765: SID History was added to an account.</t>
    </r>
    <r>
      <rPr>
        <sz val="11"/>
        <color rgb="FF000000"/>
        <rFont val="Calibri"/>
      </rPr>
      <t xml:space="preserve">
</t>
    </r>
    <r>
      <rPr>
        <sz val="11"/>
        <color rgb="FF000000"/>
        <rFont val="Calibri"/>
      </rPr>
      <t>- 4766: An attempt to add SID History to an account failed.</t>
    </r>
    <r>
      <rPr>
        <sz val="11"/>
        <color rgb="FF000000"/>
        <rFont val="Calibri"/>
      </rPr>
      <t xml:space="preserve">
</t>
    </r>
    <r>
      <rPr>
        <sz val="11"/>
        <color rgb="FF000000"/>
        <rFont val="Calibri"/>
      </rPr>
      <t>- 4767: A user account was unlocked.</t>
    </r>
    <r>
      <rPr>
        <sz val="11"/>
        <color rgb="FF000000"/>
        <rFont val="Calibri"/>
      </rPr>
      <t xml:space="preserve">
</t>
    </r>
    <r>
      <rPr>
        <sz val="11"/>
        <color rgb="FF000000"/>
        <rFont val="Calibri"/>
      </rPr>
      <t>- 4780: The ACL was set on accounts which are members of administrators groups.</t>
    </r>
    <r>
      <rPr>
        <sz val="11"/>
        <color rgb="FF000000"/>
        <rFont val="Calibri"/>
      </rPr>
      <t xml:space="preserve">
</t>
    </r>
    <r>
      <rPr>
        <sz val="11"/>
        <color rgb="FF000000"/>
        <rFont val="Calibri"/>
      </rPr>
      <t>- 4781: The name of an account was changed:</t>
    </r>
    <r>
      <rPr>
        <sz val="11"/>
        <color rgb="FF000000"/>
        <rFont val="Calibri"/>
      </rPr>
      <t xml:space="preserve">
</t>
    </r>
    <r>
      <rPr>
        <sz val="11"/>
        <color rgb="FF000000"/>
        <rFont val="Calibri"/>
      </rPr>
      <t>- 4794: An attempt was made to set the Directory Services Restore Mode.</t>
    </r>
    <r>
      <rPr>
        <sz val="11"/>
        <color rgb="FF000000"/>
        <rFont val="Calibri"/>
      </rPr>
      <t xml:space="preserve">
</t>
    </r>
    <r>
      <rPr>
        <sz val="11"/>
        <color rgb="FF000000"/>
        <rFont val="Calibri"/>
      </rPr>
      <t>- 5376: Credential Manager credentials were backed up.</t>
    </r>
    <r>
      <rPr>
        <sz val="11"/>
        <color rgb="FF000000"/>
        <rFont val="Calibri"/>
      </rPr>
      <t xml:space="preserve">
</t>
    </r>
    <r>
      <rPr>
        <sz val="11"/>
        <color rgb="FF000000"/>
        <rFont val="Calibri"/>
      </rPr>
      <t>- 5377: Credential Manager credentials were restored from a backup.</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</si>
  <si>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/subcategory:"{0cce9235-69ae-11d9-bed3-505054503030}"</t>
    </r>
    <r>
      <rPr>
        <sz val="11"/>
        <color rgb="FF006096"/>
        <rFont val="Roboto Condensed"/>
      </rPr>
      <t xml:space="preserve">
</t>
    </r>
  </si>
  <si>
    <t>Medium-05.11</t>
  </si>
  <si>
    <r>
      <rPr>
        <sz val="11"/>
        <rFont val="Calibri"/>
      </rPr>
      <t xml:space="preserve">Ensure </t>
    </r>
    <r>
      <rPr>
        <sz val="11"/>
        <color rgb="FF000000"/>
        <rFont val="Calibri"/>
      </rPr>
      <t>'</t>
    </r>
    <r>
      <rPr>
        <b/>
        <sz val="11"/>
        <color rgb="FF000000"/>
        <rFont val="Calibri"/>
      </rPr>
      <t>Audit Process Creation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</si>
  <si>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Creation</t>
    </r>
    <r>
      <rPr>
        <sz val="11"/>
        <color rgb="FF006096"/>
        <rFont val="Roboto Condensed"/>
      </rPr>
      <t xml:space="preserve">
</t>
    </r>
  </si>
  <si>
    <r>
      <rPr>
        <sz val="11"/>
        <color rgb="FF000000"/>
        <rFont val="Calibri"/>
      </rPr>
      <t>This subcategory reports the creation of a process and the name of the program or user that created it. Events for this subcategory include:</t>
    </r>
    <r>
      <rPr>
        <sz val="11"/>
        <color rgb="FF000000"/>
        <rFont val="Calibri"/>
      </rPr>
      <t xml:space="preserve">
</t>
    </r>
    <r>
      <rPr>
        <sz val="11"/>
        <color rgb="FF000000"/>
        <rFont val="Calibri"/>
      </rPr>
      <t>- 4688: A new process has been created.</t>
    </r>
    <r>
      <rPr>
        <sz val="11"/>
        <color rgb="FF000000"/>
        <rFont val="Calibri"/>
      </rPr>
      <t xml:space="preserve">
</t>
    </r>
    <r>
      <rPr>
        <sz val="11"/>
        <color rgb="FF000000"/>
        <rFont val="Calibri"/>
      </rPr>
      <t>- 4696: A primary token was assigned to process.</t>
    </r>
    <r>
      <rPr>
        <sz val="11"/>
        <color rgb="FF000000"/>
        <rFont val="Calibri"/>
      </rPr>
      <t xml:space="preserve">
</t>
    </r>
    <r>
      <rPr>
        <sz val="11"/>
        <color rgb="FF000000"/>
        <rFont val="Calibri"/>
      </rPr>
      <t xml:space="preserve">Refer to Microsoft Knowledge Base article 947226: Description of security events in Windows Vista and in Windows Server 2008 </t>
    </r>
    <r>
      <rPr>
        <sz val="11"/>
        <color rgb="FF0000FF"/>
        <rFont val="Calibri"/>
      </rPr>
      <t>(https://support.microsoft.com/en-us/kb/947226)</t>
    </r>
    <r>
      <rPr>
        <sz val="11"/>
        <color rgb="FF000000"/>
        <rFont val="Calibri"/>
      </rPr>
      <t xml:space="preserve"> for the most recent information about this setting.</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</si>
  <si>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/subcategory:"{0cce922b-69ae-11d9-bed3-505054503030}"</t>
    </r>
    <r>
      <rPr>
        <sz val="11"/>
        <color rgb="FF006096"/>
        <rFont val="Roboto Condensed"/>
      </rPr>
      <t xml:space="preserve">
</t>
    </r>
  </si>
  <si>
    <r>
      <rPr>
        <sz val="11"/>
        <color rgb="FF000000"/>
        <rFont val="Calibri"/>
      </rPr>
      <t>No Auditing.</t>
    </r>
  </si>
  <si>
    <t>Medium-05.12</t>
  </si>
  <si>
    <r>
      <rPr>
        <sz val="11"/>
        <rFont val="Calibri"/>
      </rPr>
      <t xml:space="preserve">Ensure </t>
    </r>
    <r>
      <rPr>
        <sz val="11"/>
        <color rgb="FF000000"/>
        <rFont val="Calibri"/>
      </rPr>
      <t>'</t>
    </r>
    <r>
      <rPr>
        <b/>
        <sz val="11"/>
        <color rgb="FF000000"/>
        <rFont val="Calibri"/>
      </rPr>
      <t>Audit Process Termination</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</si>
  <si>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Policies\Detailed Tracking\Audit Process Termination</t>
    </r>
    <r>
      <rPr>
        <sz val="11"/>
        <color rgb="FF006096"/>
        <rFont val="Roboto Condensed"/>
      </rPr>
      <t xml:space="preserve">
</t>
    </r>
  </si>
  <si>
    <t>Medium-05.13</t>
  </si>
  <si>
    <r>
      <rPr>
        <sz val="11"/>
        <rFont val="Calibri"/>
      </rPr>
      <t xml:space="preserve">Ensure </t>
    </r>
    <r>
      <rPr>
        <sz val="11"/>
        <color rgb="FF000000"/>
        <rFont val="Calibri"/>
      </rPr>
      <t>'</t>
    </r>
    <r>
      <rPr>
        <b/>
        <sz val="11"/>
        <color rgb="FF000000"/>
        <rFont val="Calibri"/>
      </rPr>
      <t>Audit Account Lockout</t>
    </r>
    <r>
      <rPr>
        <sz val="11"/>
        <color rgb="FF000000"/>
        <rFont val="Calibri"/>
      </rPr>
      <t>'</t>
    </r>
    <r>
      <rPr>
        <sz val="11"/>
        <color rgb="FF000000"/>
        <rFont val="Calibri"/>
      </rPr>
      <t xml:space="preserve"> is set to </t>
    </r>
    <r>
      <rPr>
        <sz val="11"/>
        <color rgb="FF000000"/>
        <rFont val="Calibri"/>
      </rPr>
      <t>'</t>
    </r>
    <r>
      <rPr>
        <b/>
        <sz val="11"/>
        <color rgb="FF000000"/>
        <rFont val="Calibri"/>
      </rPr>
      <t>Failure</t>
    </r>
    <r>
      <rPr>
        <sz val="11"/>
        <color rgb="FF000000"/>
        <rFont val="Calibri"/>
      </rPr>
      <t>'</t>
    </r>
  </si>
  <si>
    <r>
      <rPr>
        <sz val="11"/>
        <color rgb="FF000000"/>
        <rFont val="Calibri"/>
      </rPr>
      <t xml:space="preserve">Set the following UI path to include </t>
    </r>
    <r>
      <rPr>
        <b/>
        <sz val="11"/>
        <color rgb="FF000000"/>
        <rFont val="Calibri"/>
      </rPr>
      <t>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Account Lockout</t>
    </r>
    <r>
      <rPr>
        <sz val="11"/>
        <color rgb="FF006096"/>
        <rFont val="Roboto Condensed"/>
      </rPr>
      <t xml:space="preserve">
</t>
    </r>
  </si>
  <si>
    <r>
      <rPr>
        <sz val="11"/>
        <color rgb="FF000000"/>
        <rFont val="Calibri"/>
      </rPr>
      <t>This subcategory reports when a user's account is locked out as a result of too many failed logon attempts. Events for this subcategory include:</t>
    </r>
    <r>
      <rPr>
        <sz val="11"/>
        <color rgb="FF000000"/>
        <rFont val="Calibri"/>
      </rPr>
      <t xml:space="preserve">
</t>
    </r>
    <r>
      <rPr>
        <sz val="11"/>
        <color rgb="FF000000"/>
        <rFont val="Calibri"/>
      </rPr>
      <t>- 4625: An account failed to log on.</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</si>
  <si>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/subcategory:"{0cce9217-69ae-11d9-bed3-505054503030}"</t>
    </r>
    <r>
      <rPr>
        <sz val="11"/>
        <color rgb="FF006096"/>
        <rFont val="Roboto Condensed"/>
      </rPr>
      <t xml:space="preserve">
</t>
    </r>
  </si>
  <si>
    <t>Medium-05.14</t>
  </si>
  <si>
    <r>
      <rPr>
        <sz val="11"/>
        <rFont val="Calibri"/>
      </rPr>
      <t xml:space="preserve">Ensure </t>
    </r>
    <r>
      <rPr>
        <sz val="11"/>
        <color rgb="FF000000"/>
        <rFont val="Calibri"/>
      </rPr>
      <t>'</t>
    </r>
    <r>
      <rPr>
        <b/>
        <sz val="11"/>
        <color rgb="FF000000"/>
        <rFont val="Calibri"/>
      </rPr>
      <t>Audit Group Membership</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</si>
  <si>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Group Membership</t>
    </r>
    <r>
      <rPr>
        <sz val="11"/>
        <color rgb="FF006096"/>
        <rFont val="Roboto Condensed"/>
      </rPr>
      <t xml:space="preserve">
</t>
    </r>
  </si>
  <si>
    <r>
      <rPr>
        <sz val="11"/>
        <color rgb="FF000000"/>
        <rFont val="Calibri"/>
      </rPr>
      <t>This policy allows you to audit the group membership information in the user’s logon token. Events in this subcategory are generated on the computer on which a logon session is created. For an interactive logon, the security audit event is generated on the computer that the user logged on to. For a network logon, such as accessing a shared folder on the network, the security audit event is generated on the computer hosting the resource.</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Windows 10, Server 2016 or newer OS is required to access and set this value in Group Policy.</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</si>
  <si>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/subcategory:"{0cce9249-69ae-11d9-bed3-505054503030}"</t>
    </r>
    <r>
      <rPr>
        <sz val="11"/>
        <color rgb="FF006096"/>
        <rFont val="Roboto Condensed"/>
      </rPr>
      <t xml:space="preserve">
</t>
    </r>
  </si>
  <si>
    <t>Medium-05.15</t>
  </si>
  <si>
    <r>
      <rPr>
        <sz val="11"/>
        <rFont val="Calibri"/>
      </rPr>
      <t xml:space="preserve">Ensure </t>
    </r>
    <r>
      <rPr>
        <sz val="11"/>
        <color rgb="FF000000"/>
        <rFont val="Calibri"/>
      </rPr>
      <t>'</t>
    </r>
    <r>
      <rPr>
        <b/>
        <sz val="11"/>
        <color rgb="FF000000"/>
        <rFont val="Calibri"/>
      </rPr>
      <t>Audit Logoff</t>
    </r>
    <r>
      <rPr>
        <sz val="11"/>
        <color rgb="FF000000"/>
        <rFont val="Calibri"/>
      </rPr>
      <t>'</t>
    </r>
    <r>
      <rPr>
        <sz val="11"/>
        <color rgb="FF000000"/>
        <rFont val="Calibri"/>
      </rPr>
      <t xml:space="preserve"> is set to </t>
    </r>
    <r>
      <rPr>
        <sz val="11"/>
        <color rgb="FF000000"/>
        <rFont val="Calibri"/>
      </rPr>
      <t>'</t>
    </r>
    <r>
      <rPr>
        <b/>
        <sz val="11"/>
        <color rgb="FF000000"/>
        <rFont val="Calibri"/>
      </rPr>
      <t>Success</t>
    </r>
    <r>
      <rPr>
        <sz val="11"/>
        <color rgb="FF000000"/>
        <rFont val="Calibri"/>
      </rPr>
      <t>'</t>
    </r>
  </si>
  <si>
    <r>
      <rPr>
        <sz val="11"/>
        <color rgb="FF000000"/>
        <rFont val="Calibri"/>
      </rPr>
      <t xml:space="preserve">Set the following UI path to include </t>
    </r>
    <r>
      <rPr>
        <b/>
        <sz val="11"/>
        <color rgb="FF000000"/>
        <rFont val="Calibri"/>
      </rPr>
      <t>Success</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Logoff</t>
    </r>
    <r>
      <rPr>
        <sz val="11"/>
        <color rgb="FF006096"/>
        <rFont val="Roboto Condensed"/>
      </rPr>
      <t xml:space="preserve">
</t>
    </r>
  </si>
  <si>
    <r>
      <rPr>
        <sz val="11"/>
        <color rgb="FF000000"/>
        <rFont val="Calibri"/>
      </rPr>
      <t>This subcategory reports when a user logs off from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t>
    </r>
    <r>
      <rPr>
        <sz val="11"/>
        <color rgb="FF000000"/>
        <rFont val="Calibri"/>
      </rPr>
      <t xml:space="preserve">
</t>
    </r>
    <r>
      <rPr>
        <sz val="11"/>
        <color rgb="FF000000"/>
        <rFont val="Calibri"/>
      </rPr>
      <t>- 4634: An account was logged off.</t>
    </r>
    <r>
      <rPr>
        <sz val="11"/>
        <color rgb="FF000000"/>
        <rFont val="Calibri"/>
      </rPr>
      <t xml:space="preserve">
</t>
    </r>
    <r>
      <rPr>
        <sz val="11"/>
        <color rgb="FF000000"/>
        <rFont val="Calibri"/>
      </rPr>
      <t>- 4647: User initiated logoff.</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</si>
  <si>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/subcategory:"{0cce9216-69ae-11d9-bed3-505054503030}"</t>
    </r>
    <r>
      <rPr>
        <sz val="11"/>
        <color rgb="FF006096"/>
        <rFont val="Roboto Condensed"/>
      </rPr>
      <t xml:space="preserve">
</t>
    </r>
  </si>
  <si>
    <t>Medium-05.16</t>
  </si>
  <si>
    <r>
      <rPr>
        <sz val="11"/>
        <rFont val="Calibri"/>
      </rPr>
      <t xml:space="preserve">Ensure </t>
    </r>
    <r>
      <rPr>
        <sz val="11"/>
        <color rgb="FF000000"/>
        <rFont val="Calibri"/>
      </rPr>
      <t>'</t>
    </r>
    <r>
      <rPr>
        <b/>
        <sz val="11"/>
        <color rgb="FF000000"/>
        <rFont val="Calibri"/>
      </rPr>
      <t>Audit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</si>
  <si>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Logon</t>
    </r>
    <r>
      <rPr>
        <sz val="11"/>
        <color rgb="FF006096"/>
        <rFont val="Roboto Condensed"/>
      </rPr>
      <t xml:space="preserve">
</t>
    </r>
  </si>
  <si>
    <r>
      <rPr>
        <sz val="11"/>
        <color rgb="FF000000"/>
        <rFont val="Calibri"/>
      </rPr>
      <t>This subcategory reports when a user attempts to log on to the system. These events occur on the accessed computer. For interactive logons, the generation of these events occurs on the computer that is logged on to. If a network logon takes place to access a share, these events generate on the computer that hosts the accessed resource. If you configure this setting to No auditing, it is difficult or impossible to determine which user has accessed or attempted to access organization computers. Events for this subcategory include:</t>
    </r>
    <r>
      <rPr>
        <sz val="11"/>
        <color rgb="FF000000"/>
        <rFont val="Calibri"/>
      </rPr>
      <t xml:space="preserve">
</t>
    </r>
    <r>
      <rPr>
        <sz val="11"/>
        <color rgb="FF000000"/>
        <rFont val="Calibri"/>
      </rPr>
      <t>- 4624: An account was successfully logged on.</t>
    </r>
    <r>
      <rPr>
        <sz val="11"/>
        <color rgb="FF000000"/>
        <rFont val="Calibri"/>
      </rPr>
      <t xml:space="preserve">
</t>
    </r>
    <r>
      <rPr>
        <sz val="11"/>
        <color rgb="FF000000"/>
        <rFont val="Calibri"/>
      </rPr>
      <t>- 4625: An account failed to log on.</t>
    </r>
    <r>
      <rPr>
        <sz val="11"/>
        <color rgb="FF000000"/>
        <rFont val="Calibri"/>
      </rPr>
      <t xml:space="preserve">
</t>
    </r>
    <r>
      <rPr>
        <sz val="11"/>
        <color rgb="FF000000"/>
        <rFont val="Calibri"/>
      </rPr>
      <t>- 4648: A logon was attempted using explicit credentials.</t>
    </r>
    <r>
      <rPr>
        <sz val="11"/>
        <color rgb="FF000000"/>
        <rFont val="Calibri"/>
      </rPr>
      <t xml:space="preserve">
</t>
    </r>
    <r>
      <rPr>
        <sz val="11"/>
        <color rgb="FF000000"/>
        <rFont val="Calibri"/>
      </rPr>
      <t>- 4675: SIDs were filtered.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</si>
  <si>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/subcategory:"{0cce9215-69ae-11d9-bed3-505054503030}"</t>
    </r>
    <r>
      <rPr>
        <sz val="11"/>
        <color rgb="FF006096"/>
        <rFont val="Roboto Condensed"/>
      </rPr>
      <t xml:space="preserve">
</t>
    </r>
  </si>
  <si>
    <t>Medium-05.17</t>
  </si>
  <si>
    <r>
      <rPr>
        <sz val="11"/>
        <rFont val="Calibri"/>
      </rPr>
      <t xml:space="preserve">Ensure </t>
    </r>
    <r>
      <rPr>
        <sz val="11"/>
        <color rgb="FF000000"/>
        <rFont val="Calibri"/>
      </rPr>
      <t>'</t>
    </r>
    <r>
      <rPr>
        <b/>
        <sz val="11"/>
        <color rgb="FF000000"/>
        <rFont val="Calibri"/>
      </rPr>
      <t>Audit Other Logon/Logoff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</si>
  <si>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Other Logon/Logoff Events</t>
    </r>
    <r>
      <rPr>
        <sz val="11"/>
        <color rgb="FF006096"/>
        <rFont val="Roboto Condensed"/>
      </rPr>
      <t xml:space="preserve">
</t>
    </r>
  </si>
  <si>
    <r>
      <rPr>
        <sz val="11"/>
        <color rgb="FF000000"/>
        <rFont val="Calibri"/>
      </rPr>
      <t>This subcategory reports other logon/logoff-related events, such as Remote Desktop Services session disconnects and reconnects, using RunAs to run processes under a different account, and locking and unlocking a workstation. Events for this subcategory include:</t>
    </r>
    <r>
      <rPr>
        <sz val="11"/>
        <color rgb="FF000000"/>
        <rFont val="Calibri"/>
      </rPr>
      <t xml:space="preserve">
</t>
    </r>
    <r>
      <rPr>
        <sz val="11"/>
        <color rgb="FF000000"/>
        <rFont val="Calibri"/>
      </rPr>
      <t>- 4649: A replay attack was detected.</t>
    </r>
    <r>
      <rPr>
        <sz val="11"/>
        <color rgb="FF000000"/>
        <rFont val="Calibri"/>
      </rPr>
      <t xml:space="preserve">
</t>
    </r>
    <r>
      <rPr>
        <sz val="11"/>
        <color rgb="FF000000"/>
        <rFont val="Calibri"/>
      </rPr>
      <t>- 4778: A session was reconnected to a Window Station.</t>
    </r>
    <r>
      <rPr>
        <sz val="11"/>
        <color rgb="FF000000"/>
        <rFont val="Calibri"/>
      </rPr>
      <t xml:space="preserve">
</t>
    </r>
    <r>
      <rPr>
        <sz val="11"/>
        <color rgb="FF000000"/>
        <rFont val="Calibri"/>
      </rPr>
      <t>- 4779: A session was disconnected from a Window Station.</t>
    </r>
    <r>
      <rPr>
        <sz val="11"/>
        <color rgb="FF000000"/>
        <rFont val="Calibri"/>
      </rPr>
      <t xml:space="preserve">
</t>
    </r>
    <r>
      <rPr>
        <sz val="11"/>
        <color rgb="FF000000"/>
        <rFont val="Calibri"/>
      </rPr>
      <t>- 4800: The workstation was locked.</t>
    </r>
    <r>
      <rPr>
        <sz val="11"/>
        <color rgb="FF000000"/>
        <rFont val="Calibri"/>
      </rPr>
      <t xml:space="preserve">
</t>
    </r>
    <r>
      <rPr>
        <sz val="11"/>
        <color rgb="FF000000"/>
        <rFont val="Calibri"/>
      </rPr>
      <t>- 4801: The workstation was unlocked.</t>
    </r>
    <r>
      <rPr>
        <sz val="11"/>
        <color rgb="FF000000"/>
        <rFont val="Calibri"/>
      </rPr>
      <t xml:space="preserve">
</t>
    </r>
    <r>
      <rPr>
        <sz val="11"/>
        <color rgb="FF000000"/>
        <rFont val="Calibri"/>
      </rPr>
      <t>- 4802: The screen saver was invoked.</t>
    </r>
    <r>
      <rPr>
        <sz val="11"/>
        <color rgb="FF000000"/>
        <rFont val="Calibri"/>
      </rPr>
      <t xml:space="preserve">
</t>
    </r>
    <r>
      <rPr>
        <sz val="11"/>
        <color rgb="FF000000"/>
        <rFont val="Calibri"/>
      </rPr>
      <t>- 4803: The screen saver was dismissed.</t>
    </r>
    <r>
      <rPr>
        <sz val="11"/>
        <color rgb="FF000000"/>
        <rFont val="Calibri"/>
      </rPr>
      <t xml:space="preserve">
</t>
    </r>
    <r>
      <rPr>
        <sz val="11"/>
        <color rgb="FF000000"/>
        <rFont val="Calibri"/>
      </rPr>
      <t>- 5378: The requested credentials delegation was disallowed by policy.</t>
    </r>
    <r>
      <rPr>
        <sz val="11"/>
        <color rgb="FF000000"/>
        <rFont val="Calibri"/>
      </rPr>
      <t xml:space="preserve">
</t>
    </r>
    <r>
      <rPr>
        <sz val="11"/>
        <color rgb="FF000000"/>
        <rFont val="Calibri"/>
      </rPr>
      <t>- 5632: A request was made to authenticate to a wireless network.</t>
    </r>
    <r>
      <rPr>
        <sz val="11"/>
        <color rgb="FF000000"/>
        <rFont val="Calibri"/>
      </rPr>
      <t xml:space="preserve">
</t>
    </r>
    <r>
      <rPr>
        <sz val="11"/>
        <color rgb="FF000000"/>
        <rFont val="Calibri"/>
      </rPr>
      <t>- 5633: A request was made to authenticate to a wired network.</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</si>
  <si>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/subcategory:"{0cce921c-69ae-11d9-bed3-505054503030}"</t>
    </r>
    <r>
      <rPr>
        <sz val="11"/>
        <color rgb="FF006096"/>
        <rFont val="Roboto Condensed"/>
      </rPr>
      <t xml:space="preserve">
</t>
    </r>
  </si>
  <si>
    <t>Medium-05.18</t>
  </si>
  <si>
    <r>
      <rPr>
        <sz val="11"/>
        <rFont val="Calibri"/>
      </rPr>
      <t xml:space="preserve">Ensure </t>
    </r>
    <r>
      <rPr>
        <sz val="11"/>
        <color rgb="FF000000"/>
        <rFont val="Calibri"/>
      </rPr>
      <t>'</t>
    </r>
    <r>
      <rPr>
        <b/>
        <sz val="11"/>
        <color rgb="FF000000"/>
        <rFont val="Calibri"/>
      </rPr>
      <t>Audit Special Logon</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</si>
  <si>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include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Policies\Logon/Logoff\Audit Special Logon</t>
    </r>
    <r>
      <rPr>
        <sz val="11"/>
        <color rgb="FF006096"/>
        <rFont val="Roboto Condensed"/>
      </rPr>
      <t xml:space="preserve">
</t>
    </r>
  </si>
  <si>
    <r>
      <rPr>
        <sz val="11"/>
        <color rgb="FF000000"/>
        <rFont val="Calibri"/>
      </rPr>
      <t>This subcategory reports when a special logon is used. A special logon is a logon that has administrator-equivalent privileges and can be used to elevate a process to a higher level. Events for this subcategory include:</t>
    </r>
    <r>
      <rPr>
        <sz val="11"/>
        <color rgb="FF000000"/>
        <rFont val="Calibri"/>
      </rPr>
      <t xml:space="preserve">
</t>
    </r>
    <r>
      <rPr>
        <sz val="11"/>
        <color rgb="FF000000"/>
        <rFont val="Calibri"/>
      </rPr>
      <t>- 4964 : Special groups have been assigned to a new logon.</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</si>
  <si>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/subcategory:"{0cce921b-69ae-11d9-bed3-505054503030}"</t>
    </r>
    <r>
      <rPr>
        <sz val="11"/>
        <color rgb="FF006096"/>
        <rFont val="Roboto Condensed"/>
      </rPr>
      <t xml:space="preserve">
</t>
    </r>
  </si>
  <si>
    <t>Medium-05.19</t>
  </si>
  <si>
    <r>
      <rPr>
        <sz val="11"/>
        <rFont val="Calibri"/>
      </rPr>
      <t xml:space="preserve">Ensure </t>
    </r>
    <r>
      <rPr>
        <sz val="11"/>
        <color rgb="FF000000"/>
        <rFont val="Calibri"/>
      </rPr>
      <t>'</t>
    </r>
    <r>
      <rPr>
        <b/>
        <sz val="11"/>
        <color rgb="FF000000"/>
        <rFont val="Calibri"/>
      </rPr>
      <t>Audit File Share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</si>
  <si>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Share</t>
    </r>
    <r>
      <rPr>
        <sz val="11"/>
        <color rgb="FF006096"/>
        <rFont val="Roboto Condensed"/>
      </rPr>
      <t xml:space="preserve">
</t>
    </r>
  </si>
  <si>
    <r>
      <rPr>
        <sz val="11"/>
        <color rgb="FF000000"/>
        <rFont val="Calibri"/>
      </rPr>
      <t>This policy setting allows you to audit attempts to access a shared folder.</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There are no system access control lists (SACLs) for shared folders. If this policy setting is enabled, access to all shared folders on the system is audited.</t>
    </r>
  </si>
  <si>
    <r>
      <rPr>
        <sz val="11"/>
        <color rgb="FF000000"/>
        <rFont val="Calibri"/>
      </rPr>
      <t>In an enterprise managed environment, workstations should have limited file sharing activity, as file servers would normally handle the overall burden of file sharing activities. Any unusual file sharing activity on workstations may therefore be useful in an investigation of potentially malicious activity.</t>
    </r>
    <r>
      <rPr>
        <sz val="11"/>
        <color rgb="FF000000"/>
        <rFont val="Calibri"/>
      </rPr>
      <t xml:space="preserve">
</t>
    </r>
    <r>
      <rPr>
        <sz val="11"/>
        <color rgb="FF000000"/>
        <rFont val="Calibri"/>
      </rPr>
      <t>If no audit settings are configured, or if audit settings are too lax on the computers in your organization, security incidents might not be detected, or not enough evidence will be available for network forensic analysis after security incidents occur. However, if audit settings are too severe, critically important entries in the Security log may be obscured by all of the meaningless entries and computer performance and the available amount of data storage may be seriously affected. Companies that operate in certain regulated industries may have legal obligations to log certain events or activities.</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</si>
  <si>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/subcategory:"{0cce9224-69ae-11d9-bed3-505054503030}"</t>
    </r>
    <r>
      <rPr>
        <sz val="11"/>
        <color rgb="FF006096"/>
        <rFont val="Roboto Condensed"/>
      </rPr>
      <t xml:space="preserve">
</t>
    </r>
  </si>
  <si>
    <t>Medium-05.20</t>
  </si>
  <si>
    <r>
      <rPr>
        <sz val="11"/>
        <rFont val="Calibri"/>
      </rPr>
      <t xml:space="preserve">Ensure </t>
    </r>
    <r>
      <rPr>
        <sz val="11"/>
        <color rgb="FF000000"/>
        <rFont val="Calibri"/>
      </rPr>
      <t>'</t>
    </r>
    <r>
      <rPr>
        <b/>
        <sz val="11"/>
        <color rgb="FF000000"/>
        <rFont val="Calibri"/>
      </rPr>
      <t>Audit File System</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</si>
  <si>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File System</t>
    </r>
    <r>
      <rPr>
        <sz val="11"/>
        <color rgb="FF006096"/>
        <rFont val="Roboto Condensed"/>
      </rPr>
      <t xml:space="preserve">
</t>
    </r>
  </si>
  <si>
    <t>Medium-05.21</t>
  </si>
  <si>
    <r>
      <rPr>
        <sz val="11"/>
        <rFont val="Calibri"/>
      </rPr>
      <t xml:space="preserve">Ensure </t>
    </r>
    <r>
      <rPr>
        <sz val="11"/>
        <color rgb="FF000000"/>
        <rFont val="Calibri"/>
      </rPr>
      <t>'</t>
    </r>
    <r>
      <rPr>
        <b/>
        <sz val="11"/>
        <color rgb="FF000000"/>
        <rFont val="Calibri"/>
      </rPr>
      <t>Audit Kernel Object</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</si>
  <si>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Kernel Object</t>
    </r>
    <r>
      <rPr>
        <sz val="11"/>
        <color rgb="FF006096"/>
        <rFont val="Roboto Condensed"/>
      </rPr>
      <t xml:space="preserve">
</t>
    </r>
  </si>
  <si>
    <t>Medium-05.22</t>
  </si>
  <si>
    <r>
      <rPr>
        <sz val="11"/>
        <rFont val="Calibri"/>
      </rPr>
      <t xml:space="preserve">Ensure </t>
    </r>
    <r>
      <rPr>
        <sz val="11"/>
        <color rgb="FF000000"/>
        <rFont val="Calibri"/>
      </rPr>
      <t>'</t>
    </r>
    <r>
      <rPr>
        <b/>
        <sz val="11"/>
        <color rgb="FF000000"/>
        <rFont val="Calibri"/>
      </rPr>
      <t>Audit Other Object Access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</si>
  <si>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Other Object Access Events</t>
    </r>
    <r>
      <rPr>
        <sz val="11"/>
        <color rgb="FF006096"/>
        <rFont val="Roboto Condensed"/>
      </rPr>
      <t xml:space="preserve">
</t>
    </r>
  </si>
  <si>
    <r>
      <rPr>
        <sz val="11"/>
        <color rgb="FF000000"/>
        <rFont val="Calibri"/>
      </rPr>
      <t>This policy setting allows you to audit events generated by the management of task scheduler jobs or COM+ objects.</t>
    </r>
    <r>
      <rPr>
        <sz val="11"/>
        <color rgb="FF000000"/>
        <rFont val="Calibri"/>
      </rPr>
      <t xml:space="preserve">
</t>
    </r>
    <r>
      <rPr>
        <sz val="11"/>
        <color rgb="FF000000"/>
        <rFont val="Calibri"/>
      </rPr>
      <t>For scheduler jobs, the following are audited:</t>
    </r>
    <r>
      <rPr>
        <sz val="11"/>
        <color rgb="FF000000"/>
        <rFont val="Calibri"/>
      </rPr>
      <t xml:space="preserve">
</t>
    </r>
    <r>
      <rPr>
        <sz val="11"/>
        <color rgb="FF000000"/>
        <rFont val="Calibri"/>
      </rPr>
      <t>- Job created.</t>
    </r>
    <r>
      <rPr>
        <sz val="11"/>
        <color rgb="FF000000"/>
        <rFont val="Calibri"/>
      </rPr>
      <t xml:space="preserve">
</t>
    </r>
    <r>
      <rPr>
        <sz val="11"/>
        <color rgb="FF000000"/>
        <rFont val="Calibri"/>
      </rPr>
      <t>- Job deleted.</t>
    </r>
    <r>
      <rPr>
        <sz val="11"/>
        <color rgb="FF000000"/>
        <rFont val="Calibri"/>
      </rPr>
      <t xml:space="preserve">
</t>
    </r>
    <r>
      <rPr>
        <sz val="11"/>
        <color rgb="FF000000"/>
        <rFont val="Calibri"/>
      </rPr>
      <t>- Job enabled.</t>
    </r>
    <r>
      <rPr>
        <sz val="11"/>
        <color rgb="FF000000"/>
        <rFont val="Calibri"/>
      </rPr>
      <t xml:space="preserve">
</t>
    </r>
    <r>
      <rPr>
        <sz val="11"/>
        <color rgb="FF000000"/>
        <rFont val="Calibri"/>
      </rPr>
      <t>- Job disabled.</t>
    </r>
    <r>
      <rPr>
        <sz val="11"/>
        <color rgb="FF000000"/>
        <rFont val="Calibri"/>
      </rPr>
      <t xml:space="preserve">
</t>
    </r>
    <r>
      <rPr>
        <sz val="11"/>
        <color rgb="FF000000"/>
        <rFont val="Calibri"/>
      </rPr>
      <t>- Job updated.</t>
    </r>
    <r>
      <rPr>
        <sz val="11"/>
        <color rgb="FF000000"/>
        <rFont val="Calibri"/>
      </rPr>
      <t xml:space="preserve">
</t>
    </r>
    <r>
      <rPr>
        <sz val="11"/>
        <color rgb="FF000000"/>
        <rFont val="Calibri"/>
      </rPr>
      <t>For COM+ objects, the following are audited:</t>
    </r>
    <r>
      <rPr>
        <sz val="11"/>
        <color rgb="FF000000"/>
        <rFont val="Calibri"/>
      </rPr>
      <t xml:space="preserve">
</t>
    </r>
    <r>
      <rPr>
        <sz val="11"/>
        <color rgb="FF000000"/>
        <rFont val="Calibri"/>
      </rPr>
      <t>- Catalog object added.</t>
    </r>
    <r>
      <rPr>
        <sz val="11"/>
        <color rgb="FF000000"/>
        <rFont val="Calibri"/>
      </rPr>
      <t xml:space="preserve">
</t>
    </r>
    <r>
      <rPr>
        <sz val="11"/>
        <color rgb="FF000000"/>
        <rFont val="Calibri"/>
      </rPr>
      <t>- Catalog object updated.</t>
    </r>
    <r>
      <rPr>
        <sz val="11"/>
        <color rgb="FF000000"/>
        <rFont val="Calibri"/>
      </rPr>
      <t xml:space="preserve">
</t>
    </r>
    <r>
      <rPr>
        <sz val="11"/>
        <color rgb="FF000000"/>
        <rFont val="Calibri"/>
      </rPr>
      <t>- Catalog object deleted.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</si>
  <si>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The unexpected creation of scheduled tasks and COM+ objects could potentially be an indication of malicious activity. Since these types of actions are generally low volume, it may be useful to capture them in the audit logs for use during an investigation.</t>
    </r>
    <r>
      <rPr>
        <sz val="11"/>
        <color rgb="FF000000"/>
        <rFont val="Calibri"/>
      </rPr>
      <t xml:space="preserve">
</t>
    </r>
    <r>
      <rPr>
        <sz val="11"/>
        <color rgb="FF000000"/>
        <rFont val="Calibri"/>
      </rPr>
      <t>If no audit settings are configured, or if audit settings are too lax on the computers in your organization, security incidents might not be detected, or not enough evidence will be available for network forensic analysis after security incidents occur. However, if audit settings are too severe, critically important entries in the Security log may be obscured by all of the meaningless entries and computer performance and the available amount of data storage may be seriously affected. Companies that operate in certain regulated industries may have legal obligations to log certain events or activities.</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</si>
  <si>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/subcategory:"{0cce9227-69ae-11d9-bed3-505054503030}"</t>
    </r>
    <r>
      <rPr>
        <sz val="11"/>
        <color rgb="FF006096"/>
        <rFont val="Roboto Condensed"/>
      </rPr>
      <t xml:space="preserve">
</t>
    </r>
  </si>
  <si>
    <t>Medium-05.23</t>
  </si>
  <si>
    <r>
      <rPr>
        <sz val="11"/>
        <rFont val="Calibri"/>
      </rPr>
      <t xml:space="preserve">Ensure </t>
    </r>
    <r>
      <rPr>
        <sz val="11"/>
        <color rgb="FF000000"/>
        <rFont val="Calibri"/>
      </rPr>
      <t>'</t>
    </r>
    <r>
      <rPr>
        <b/>
        <sz val="11"/>
        <color rgb="FF000000"/>
        <rFont val="Calibri"/>
      </rPr>
      <t>Audit Registry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</si>
  <si>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Policies\Object Access\Audit Registry</t>
    </r>
    <r>
      <rPr>
        <sz val="11"/>
        <color rgb="FF006096"/>
        <rFont val="Roboto Condensed"/>
      </rPr>
      <t xml:space="preserve">
</t>
    </r>
  </si>
  <si>
    <t>Medium-05.24</t>
  </si>
  <si>
    <r>
      <rPr>
        <sz val="11"/>
        <rFont val="Calibri"/>
      </rPr>
      <t xml:space="preserve">Ensure </t>
    </r>
    <r>
      <rPr>
        <sz val="11"/>
        <color rgb="FF000000"/>
        <rFont val="Calibri"/>
      </rPr>
      <t>'</t>
    </r>
    <r>
      <rPr>
        <b/>
        <sz val="11"/>
        <color rgb="FF000000"/>
        <rFont val="Calibri"/>
      </rPr>
      <t>Audit Audit Policy Change</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</si>
  <si>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include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Audit Policy Change</t>
    </r>
    <r>
      <rPr>
        <sz val="11"/>
        <color rgb="FF006096"/>
        <rFont val="Roboto Condensed"/>
      </rPr>
      <t xml:space="preserve">
</t>
    </r>
  </si>
  <si>
    <r>
      <rPr>
        <sz val="11"/>
        <color rgb="FF000000"/>
        <rFont val="Calibri"/>
      </rPr>
      <t>This subcategory reports changes in audit policy including SACL changes. Events for this subcategory include:</t>
    </r>
    <r>
      <rPr>
        <sz val="11"/>
        <color rgb="FF000000"/>
        <rFont val="Calibri"/>
      </rPr>
      <t xml:space="preserve">
</t>
    </r>
    <r>
      <rPr>
        <sz val="11"/>
        <color rgb="FF000000"/>
        <rFont val="Calibri"/>
      </rPr>
      <t>- 4715: The audit policy (SACL) on an object was changed.</t>
    </r>
    <r>
      <rPr>
        <sz val="11"/>
        <color rgb="FF000000"/>
        <rFont val="Calibri"/>
      </rPr>
      <t xml:space="preserve">
</t>
    </r>
    <r>
      <rPr>
        <sz val="11"/>
        <color rgb="FF000000"/>
        <rFont val="Calibri"/>
      </rPr>
      <t>- 4719: System audit policy was changed.</t>
    </r>
    <r>
      <rPr>
        <sz val="11"/>
        <color rgb="FF000000"/>
        <rFont val="Calibri"/>
      </rPr>
      <t xml:space="preserve">
</t>
    </r>
    <r>
      <rPr>
        <sz val="11"/>
        <color rgb="FF000000"/>
        <rFont val="Calibri"/>
      </rPr>
      <t>- 4902: The Per-user audit policy table was created.</t>
    </r>
    <r>
      <rPr>
        <sz val="11"/>
        <color rgb="FF000000"/>
        <rFont val="Calibri"/>
      </rPr>
      <t xml:space="preserve">
</t>
    </r>
    <r>
      <rPr>
        <sz val="11"/>
        <color rgb="FF000000"/>
        <rFont val="Calibri"/>
      </rPr>
      <t>- 4904: An attempt was made to register a security event source.</t>
    </r>
    <r>
      <rPr>
        <sz val="11"/>
        <color rgb="FF000000"/>
        <rFont val="Calibri"/>
      </rPr>
      <t xml:space="preserve">
</t>
    </r>
    <r>
      <rPr>
        <sz val="11"/>
        <color rgb="FF000000"/>
        <rFont val="Calibri"/>
      </rPr>
      <t>- 4905: An attempt was made to unregister a security event source.</t>
    </r>
    <r>
      <rPr>
        <sz val="11"/>
        <color rgb="FF000000"/>
        <rFont val="Calibri"/>
      </rPr>
      <t xml:space="preserve">
</t>
    </r>
    <r>
      <rPr>
        <sz val="11"/>
        <color rgb="FF000000"/>
        <rFont val="Calibri"/>
      </rPr>
      <t>- 4906: The CrashOnAuditFail value has changed.</t>
    </r>
    <r>
      <rPr>
        <sz val="11"/>
        <color rgb="FF000000"/>
        <rFont val="Calibri"/>
      </rPr>
      <t xml:space="preserve">
</t>
    </r>
    <r>
      <rPr>
        <sz val="11"/>
        <color rgb="FF000000"/>
        <rFont val="Calibri"/>
      </rPr>
      <t>- 4907: Auditing settings on object were changed.</t>
    </r>
    <r>
      <rPr>
        <sz val="11"/>
        <color rgb="FF000000"/>
        <rFont val="Calibri"/>
      </rPr>
      <t xml:space="preserve">
</t>
    </r>
    <r>
      <rPr>
        <sz val="11"/>
        <color rgb="FF000000"/>
        <rFont val="Calibri"/>
      </rPr>
      <t>- 4908: Special Groups Logon table modified.</t>
    </r>
    <r>
      <rPr>
        <sz val="11"/>
        <color rgb="FF000000"/>
        <rFont val="Calibri"/>
      </rPr>
      <t xml:space="preserve">
</t>
    </r>
    <r>
      <rPr>
        <sz val="11"/>
        <color rgb="FF000000"/>
        <rFont val="Calibri"/>
      </rPr>
      <t>- 4912: Per User Audit Policy was changed.</t>
    </r>
    <r>
      <rPr>
        <sz val="11"/>
        <color rgb="FF000000"/>
        <rFont val="Calibri"/>
      </rPr>
      <t xml:space="preserve">
</t>
    </r>
    <r>
      <rPr>
        <sz val="11"/>
        <color rgb="FF000000"/>
        <rFont val="Calibri"/>
      </rPr>
      <t xml:space="preserve">The recommended state for this setting is to include: </t>
    </r>
    <r>
      <rPr>
        <b/>
        <sz val="11"/>
        <color rgb="FF000000"/>
        <rFont val="Calibri"/>
      </rPr>
      <t>Success</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</si>
  <si>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/subcategory:"{0cce922f-69ae-11d9-bed3-505054503030}"</t>
    </r>
    <r>
      <rPr>
        <sz val="11"/>
        <color rgb="FF006096"/>
        <rFont val="Roboto Condensed"/>
      </rPr>
      <t xml:space="preserve">
</t>
    </r>
  </si>
  <si>
    <t>Medium-05.25</t>
  </si>
  <si>
    <r>
      <rPr>
        <sz val="11"/>
        <rFont val="Calibri"/>
      </rPr>
      <t xml:space="preserve">Ensure </t>
    </r>
    <r>
      <rPr>
        <sz val="11"/>
        <color rgb="FF000000"/>
        <rFont val="Calibri"/>
      </rPr>
      <t>'</t>
    </r>
    <r>
      <rPr>
        <b/>
        <sz val="11"/>
        <color rgb="FF000000"/>
        <rFont val="Calibri"/>
      </rPr>
      <t>Audit Other Policy Change Events</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</si>
  <si>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include </t>
    </r>
    <r>
      <rPr>
        <b/>
        <sz val="11"/>
        <color rgb="FF000000"/>
        <rFont val="Calibri"/>
      </rPr>
      <t>Success and Failure</t>
    </r>
    <r>
      <rPr>
        <sz val="11"/>
        <color rgb="FF000000"/>
        <rFont val="Calibri"/>
      </rPr>
      <t>:</t>
    </r>
    <r>
      <rPr>
        <sz val="11"/>
        <color rgb="FF000000"/>
        <rFont val="Calibri"/>
      </rPr>
      <t xml:space="preserve">
</t>
    </r>
    <r>
      <rPr>
        <sz val="11"/>
        <color rgb="FF006096"/>
        <rFont val="Roboto Condensed"/>
      </rPr>
      <t>Computer Configuration\Policies\Windows Settings\Security Settings\Advanced Audit Policy Configuration\Audit Policies\Policy Change\Audit Other Policy Change Events</t>
    </r>
    <r>
      <rPr>
        <sz val="11"/>
        <color rgb="FF006096"/>
        <rFont val="Roboto Condensed"/>
      </rPr>
      <t xml:space="preserve">
</t>
    </r>
  </si>
  <si>
    <r>
      <rPr>
        <sz val="11"/>
        <color rgb="FF000000"/>
        <rFont val="Calibri"/>
      </rPr>
      <t>This subcategory contains events about EFS Data Recovery Agent policy changes, changes in Windows Filtering Platform filter, status on Security policy settings updates for local Group Policy settings, Central Access Policy changes, and detailed troubleshooting events for Cryptographic Next Generation (CNG) operations.</t>
    </r>
    <r>
      <rPr>
        <sz val="11"/>
        <color rgb="FF000000"/>
        <rFont val="Calibri"/>
      </rPr>
      <t xml:space="preserve">
</t>
    </r>
    <r>
      <rPr>
        <sz val="11"/>
        <color rgb="FF000000"/>
        <rFont val="Calibri"/>
      </rPr>
      <t>- 5063: A cryptographic provider operation was attempted.</t>
    </r>
    <r>
      <rPr>
        <sz val="11"/>
        <color rgb="FF000000"/>
        <rFont val="Calibri"/>
      </rPr>
      <t xml:space="preserve">
</t>
    </r>
    <r>
      <rPr>
        <sz val="11"/>
        <color rgb="FF000000"/>
        <rFont val="Calibri"/>
      </rPr>
      <t>- 5064: A cryptographic context operation was attempted.</t>
    </r>
    <r>
      <rPr>
        <sz val="11"/>
        <color rgb="FF000000"/>
        <rFont val="Calibri"/>
      </rPr>
      <t xml:space="preserve">
</t>
    </r>
    <r>
      <rPr>
        <sz val="11"/>
        <color rgb="FF000000"/>
        <rFont val="Calibri"/>
      </rPr>
      <t>- 5065: A cryptographic context modification was attempted.</t>
    </r>
    <r>
      <rPr>
        <sz val="11"/>
        <color rgb="FF000000"/>
        <rFont val="Calibri"/>
      </rPr>
      <t xml:space="preserve">
</t>
    </r>
    <r>
      <rPr>
        <sz val="11"/>
        <color rgb="FF000000"/>
        <rFont val="Calibri"/>
      </rPr>
      <t>- 5066: A cryptographic function operation was attempted.</t>
    </r>
    <r>
      <rPr>
        <sz val="11"/>
        <color rgb="FF000000"/>
        <rFont val="Calibri"/>
      </rPr>
      <t xml:space="preserve">
</t>
    </r>
    <r>
      <rPr>
        <sz val="11"/>
        <color rgb="FF000000"/>
        <rFont val="Calibri"/>
      </rPr>
      <t>- 5067: A cryptographic function modification was attempted.</t>
    </r>
    <r>
      <rPr>
        <sz val="11"/>
        <color rgb="FF000000"/>
        <rFont val="Calibri"/>
      </rPr>
      <t xml:space="preserve">
</t>
    </r>
    <r>
      <rPr>
        <sz val="11"/>
        <color rgb="FF000000"/>
        <rFont val="Calibri"/>
      </rPr>
      <t>- 5068: A cryptographic function provider operation was attempted.</t>
    </r>
    <r>
      <rPr>
        <sz val="11"/>
        <color rgb="FF000000"/>
        <rFont val="Calibri"/>
      </rPr>
      <t xml:space="preserve">
</t>
    </r>
    <r>
      <rPr>
        <sz val="11"/>
        <color rgb="FF000000"/>
        <rFont val="Calibri"/>
      </rPr>
      <t>- 5069: A cryptographic function property operation was attempted.</t>
    </r>
    <r>
      <rPr>
        <sz val="11"/>
        <color rgb="FF000000"/>
        <rFont val="Calibri"/>
      </rPr>
      <t xml:space="preserve">
</t>
    </r>
    <r>
      <rPr>
        <sz val="11"/>
        <color rgb="FF000000"/>
        <rFont val="Calibri"/>
      </rPr>
      <t>- 5070: A cryptographic function property modification was attempted.</t>
    </r>
    <r>
      <rPr>
        <sz val="11"/>
        <color rgb="FF000000"/>
        <rFont val="Calibri"/>
      </rPr>
      <t xml:space="preserve">
</t>
    </r>
    <r>
      <rPr>
        <sz val="11"/>
        <color rgb="FF000000"/>
        <rFont val="Calibri"/>
      </rPr>
      <t>- 6145: One or more errors occurred while processing security policy in the group policy objects.</t>
    </r>
    <r>
      <rPr>
        <sz val="11"/>
        <color rgb="FF000000"/>
        <rFont val="Calibri"/>
      </rPr>
      <t xml:space="preserve">
</t>
    </r>
    <r>
      <rPr>
        <sz val="11"/>
        <color rgb="FF000000"/>
        <rFont val="Calibri"/>
      </rPr>
      <t xml:space="preserve">The recommended state for this setting is to include: </t>
    </r>
    <r>
      <rPr>
        <b/>
        <sz val="11"/>
        <color rgb="FF000000"/>
        <rFont val="Calibri"/>
      </rPr>
      <t>Failure</t>
    </r>
    <r>
      <rPr>
        <sz val="11"/>
        <color rgb="FF000000"/>
        <rFont val="Calibri"/>
      </rPr>
      <t>.</t>
    </r>
  </si>
  <si>
    <r>
      <rPr>
        <sz val="11"/>
        <color rgb="FF000000"/>
        <rFont val="Calibri"/>
      </rPr>
      <t>This setting can help detect errors in applied Security settings which came from Group Policy, and failure events related to Cryptographic Next Generation (CNG) functions.</t>
    </r>
    <r>
      <rPr>
        <sz val="11"/>
        <color rgb="FF000000"/>
        <rFont val="Calibri"/>
      </rPr>
      <t xml:space="preserve">
</t>
    </r>
    <r>
      <rPr>
        <sz val="11"/>
        <color rgb="FF000000"/>
        <rFont val="Calibri"/>
      </rPr>
      <t>If no audit settings are configured, or if audit settings are too lax on the computers in your organization, security incidents might not be detected, or not enough evidence will be available for network forensic analysis after security incidents occur. However, if audit settings are too severe, critically important entries in the Security log may be obscured by all of the meaningless entries and computer performance and the available amount of data storage may be seriously affected. Companies that operate in certain regulated industries may have legal obligations to log certain events or activities.</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</si>
  <si>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/subcategory:"{0cce9234-69ae-11d9-bed3-505054503030}"</t>
    </r>
    <r>
      <rPr>
        <sz val="11"/>
        <color rgb="FF006096"/>
        <rFont val="Roboto Condensed"/>
      </rPr>
      <t xml:space="preserve">
</t>
    </r>
  </si>
  <si>
    <t>Medium-05.26</t>
  </si>
  <si>
    <r>
      <rPr>
        <sz val="11"/>
        <rFont val="Calibri"/>
      </rPr>
      <t xml:space="preserve">Ensure </t>
    </r>
    <r>
      <rPr>
        <sz val="11"/>
        <color rgb="FF000000"/>
        <rFont val="Calibri"/>
      </rPr>
      <t>'</t>
    </r>
    <r>
      <rPr>
        <b/>
        <sz val="11"/>
        <color rgb="FF000000"/>
        <rFont val="Calibri"/>
      </rPr>
      <t>Audit System Integrity</t>
    </r>
    <r>
      <rPr>
        <sz val="11"/>
        <color rgb="FF000000"/>
        <rFont val="Calibri"/>
      </rPr>
      <t>'</t>
    </r>
    <r>
      <rPr>
        <sz val="11"/>
        <color rgb="FF000000"/>
        <rFont val="Calibri"/>
      </rPr>
      <t xml:space="preserve"> is set to </t>
    </r>
    <r>
      <rPr>
        <sz val="11"/>
        <color rgb="FF000000"/>
        <rFont val="Calibri"/>
      </rPr>
      <t>'</t>
    </r>
    <r>
      <rPr>
        <b/>
        <sz val="11"/>
        <color rgb="FF000000"/>
        <rFont val="Calibri"/>
      </rPr>
      <t>Success and Failure</t>
    </r>
    <r>
      <rPr>
        <sz val="11"/>
        <color rgb="FF000000"/>
        <rFont val="Calibri"/>
      </rPr>
      <t>'</t>
    </r>
  </si>
  <si>
    <r>
      <rPr>
        <sz val="11"/>
        <color rgb="FF000000"/>
        <rFont val="Calibri"/>
      </rPr>
      <t xml:space="preserve">Set the following UI path to </t>
    </r>
    <r>
      <rPr>
        <b/>
        <sz val="11"/>
        <color rgb="FF000000"/>
        <rFont val="Calibri"/>
      </rPr>
      <t>Success and Failure</t>
    </r>
    <r>
      <rPr>
        <sz val="11"/>
        <color rgb="FF000000"/>
        <rFont val="Calibri"/>
      </rPr>
      <t xml:space="preserve">
</t>
    </r>
    <r>
      <rPr>
        <sz val="11"/>
        <color rgb="FF006096"/>
        <rFont val="Roboto Condensed"/>
      </rPr>
      <t>Computer Configuration\Policies\Windows Settings\Security Settings\Advanced Audit Policy Configuration\Audit Policies\System\Audit System Integrity</t>
    </r>
    <r>
      <rPr>
        <sz val="11"/>
        <color rgb="FF006096"/>
        <rFont val="Roboto Condensed"/>
      </rPr>
      <t xml:space="preserve">
</t>
    </r>
  </si>
  <si>
    <r>
      <rPr>
        <sz val="11"/>
        <color rgb="FF000000"/>
        <rFont val="Calibri"/>
      </rPr>
      <t>This subcategory reports on violations of integrity of the security subsystem. Events for this subcategory include:</t>
    </r>
    <r>
      <rPr>
        <sz val="11"/>
        <color rgb="FF000000"/>
        <rFont val="Calibri"/>
      </rPr>
      <t xml:space="preserve">
</t>
    </r>
    <r>
      <rPr>
        <sz val="11"/>
        <color rgb="FF000000"/>
        <rFont val="Calibri"/>
      </rPr>
      <t>- 4612: Internal resources allocated for the queuing of audit messages have been exhausted, leading to the loss of some audits.</t>
    </r>
    <r>
      <rPr>
        <sz val="11"/>
        <color rgb="FF000000"/>
        <rFont val="Calibri"/>
      </rPr>
      <t xml:space="preserve">
</t>
    </r>
    <r>
      <rPr>
        <sz val="11"/>
        <color rgb="FF000000"/>
        <rFont val="Calibri"/>
      </rPr>
      <t>- 4615: Invalid use of LPC port.</t>
    </r>
    <r>
      <rPr>
        <sz val="11"/>
        <color rgb="FF000000"/>
        <rFont val="Calibri"/>
      </rPr>
      <t xml:space="preserve">
</t>
    </r>
    <r>
      <rPr>
        <sz val="11"/>
        <color rgb="FF000000"/>
        <rFont val="Calibri"/>
      </rPr>
      <t>- 4618: A monitored security event pattern has occurred.</t>
    </r>
    <r>
      <rPr>
        <sz val="11"/>
        <color rgb="FF000000"/>
        <rFont val="Calibri"/>
      </rPr>
      <t xml:space="preserve">
</t>
    </r>
    <r>
      <rPr>
        <sz val="11"/>
        <color rgb="FF000000"/>
        <rFont val="Calibri"/>
      </rPr>
      <t>- 4816: RPC detected an integrity violation while decrypting an incoming message.</t>
    </r>
    <r>
      <rPr>
        <sz val="11"/>
        <color rgb="FF000000"/>
        <rFont val="Calibri"/>
      </rPr>
      <t xml:space="preserve">
</t>
    </r>
    <r>
      <rPr>
        <sz val="11"/>
        <color rgb="FF000000"/>
        <rFont val="Calibri"/>
      </rPr>
      <t>- 5038: Code integrity determined that the image hash of a file is not valid. The file could be corrupt due to unauthorized modification or the invalid hash could indicate a potential disk device error.</t>
    </r>
    <r>
      <rPr>
        <sz val="11"/>
        <color rgb="FF000000"/>
        <rFont val="Calibri"/>
      </rPr>
      <t xml:space="preserve">
</t>
    </r>
    <r>
      <rPr>
        <sz val="11"/>
        <color rgb="FF000000"/>
        <rFont val="Calibri"/>
      </rPr>
      <t>- 5056: A cryptographic self test was performed.</t>
    </r>
    <r>
      <rPr>
        <sz val="11"/>
        <color rgb="FF000000"/>
        <rFont val="Calibri"/>
      </rPr>
      <t xml:space="preserve">
</t>
    </r>
    <r>
      <rPr>
        <sz val="11"/>
        <color rgb="FF000000"/>
        <rFont val="Calibri"/>
      </rPr>
      <t>- 5057: A cryptographic primitive operation failed.</t>
    </r>
    <r>
      <rPr>
        <sz val="11"/>
        <color rgb="FF000000"/>
        <rFont val="Calibri"/>
      </rPr>
      <t xml:space="preserve">
</t>
    </r>
    <r>
      <rPr>
        <sz val="11"/>
        <color rgb="FF000000"/>
        <rFont val="Calibri"/>
      </rPr>
      <t>- 5060: Verification operation failed.</t>
    </r>
    <r>
      <rPr>
        <sz val="11"/>
        <color rgb="FF000000"/>
        <rFont val="Calibri"/>
      </rPr>
      <t xml:space="preserve">
</t>
    </r>
    <r>
      <rPr>
        <sz val="11"/>
        <color rgb="FF000000"/>
        <rFont val="Calibri"/>
      </rPr>
      <t>- 5061: Cryptographic operation.</t>
    </r>
    <r>
      <rPr>
        <sz val="11"/>
        <color rgb="FF000000"/>
        <rFont val="Calibri"/>
      </rPr>
      <t xml:space="preserve">
</t>
    </r>
    <r>
      <rPr>
        <sz val="11"/>
        <color rgb="FF000000"/>
        <rFont val="Calibri"/>
      </rPr>
      <t>- 5062: A kernel-mode cryptographic self test was performed.</t>
    </r>
    <r>
      <rPr>
        <sz val="11"/>
        <color rgb="FF000000"/>
        <rFont val="Calibri"/>
      </rPr>
      <t xml:space="preserve">
</t>
    </r>
    <r>
      <rPr>
        <sz val="11"/>
        <color rgb="FF000000"/>
        <rFont val="Calibri"/>
      </rPr>
      <t xml:space="preserve">The recommended state for this setting is: </t>
    </r>
    <r>
      <rPr>
        <b/>
        <sz val="11"/>
        <color rgb="FF000000"/>
        <rFont val="Calibri"/>
      </rPr>
      <t>Success and Failure</t>
    </r>
    <r>
      <rPr>
        <sz val="11"/>
        <color rgb="FF000000"/>
        <rFont val="Calibri"/>
      </rPr>
      <t>.</t>
    </r>
  </si>
  <si>
    <r>
      <rPr>
        <sz val="11"/>
        <color rgb="FF000000"/>
        <rFont val="Calibri"/>
      </rPr>
      <t>Navigate to the UI Path articulated in the Remediation section and confirm it is set as prescribed.</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audit the system using </t>
    </r>
    <r>
      <rPr>
        <b/>
        <sz val="11"/>
        <color rgb="FF000000"/>
        <rFont val="Calibri"/>
      </rPr>
      <t>auditpol.exe</t>
    </r>
    <r>
      <rPr>
        <sz val="11"/>
        <color rgb="FF000000"/>
        <rFont val="Calibri"/>
      </rPr>
      <t>, perform the following and confirm it is set as prescribed:</t>
    </r>
    <r>
      <rPr>
        <sz val="11"/>
        <color rgb="FF000000"/>
        <rFont val="Calibri"/>
      </rPr>
      <t xml:space="preserve">
</t>
    </r>
    <r>
      <rPr>
        <sz val="11"/>
        <color rgb="FF006096"/>
        <rFont val="Roboto Condensed"/>
      </rPr>
      <t>auditpol /get /subcategory:"{0cce9212-69ae-11d9-bed3-505054503030}"</t>
    </r>
    <r>
      <rPr>
        <sz val="11"/>
        <color rgb="FF006096"/>
        <rFont val="Roboto Condensed"/>
      </rPr>
      <t xml:space="preserve">
</t>
    </r>
  </si>
  <si>
    <r>
      <rPr>
        <sz val="11"/>
        <color rgb="FF000000"/>
        <rFont val="Calibri"/>
      </rPr>
      <t>Success and Failure.</t>
    </r>
  </si>
  <si>
    <t>Medium-05.27</t>
  </si>
  <si>
    <r>
      <rPr>
        <sz val="11"/>
        <rFont val="Calibri"/>
      </rPr>
      <t xml:space="preserve">Ensure </t>
    </r>
    <r>
      <rPr>
        <sz val="11"/>
        <color rgb="FF000000"/>
        <rFont val="Calibri"/>
      </rPr>
      <t>'</t>
    </r>
    <r>
      <rPr>
        <b/>
        <sz val="11"/>
        <color rgb="FF000000"/>
        <rFont val="Calibri"/>
      </rPr>
      <t>Audit: Force audit policy subcategory settings (Windows Vista or later) to override audit policy category settings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</si>
  <si>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Options\Audit: Force audit policy subcategory settings (Windows Vista or later) to override audit policy category settings</t>
    </r>
    <r>
      <rPr>
        <sz val="11"/>
        <color rgb="FF006096"/>
        <rFont val="Roboto Condensed"/>
      </rPr>
      <t xml:space="preserve">
</t>
    </r>
  </si>
  <si>
    <r>
      <rPr>
        <sz val="11"/>
        <color rgb="FF000000"/>
        <rFont val="Calibri"/>
      </rPr>
      <t>This policy setting allows administrators to enable the more precise auditing capabilities present in Windows Vista.</t>
    </r>
    <r>
      <rPr>
        <sz val="11"/>
        <color rgb="FF000000"/>
        <rFont val="Calibri"/>
      </rPr>
      <t xml:space="preserve">
</t>
    </r>
    <r>
      <rPr>
        <sz val="11"/>
        <color rgb="FF000000"/>
        <rFont val="Calibri"/>
      </rPr>
      <t>The Audit Policy settings available in Windows Server 2003 Active Directory do not yet contain settings for managing the new auditing subcategories. To properly apply the auditing policies prescribed in this baseline, the Audit: Force audit policy subcategory settings (Windows Vista or later) to override audit policy category settings setting needs to be configured to Enabled.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Important:</t>
    </r>
    <r>
      <rPr>
        <sz val="11"/>
        <color rgb="FF000000"/>
        <rFont val="Calibri"/>
      </rPr>
      <t xml:space="preserve"> Be very cautious about audit settings that can generate a large volume of traffic. For example, if you enable either success or failure auditing for all of the Privilege Use subcategories, the high volume of audit events generated can make it difficult to find other types of entries in the Security log. Such a configuration could also have a significant impact on system performance.</t>
    </r>
  </si>
  <si>
    <r>
      <rPr>
        <sz val="11"/>
        <color rgb="FF000000"/>
        <rFont val="Calibri"/>
      </rPr>
      <t>Prior to the introduction of auditing subcategories in Windows Vista, it was difficult to track events at a per-system or per-user level. The larger event categories created too many events and the key information that needed to be audited was difficult to find.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</si>
  <si>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HKLM\SYSTEM\CurrentControlSet\Control\Lsa:SCENoApplyLegacyAuditPolicy</t>
    </r>
    <r>
      <rPr>
        <sz val="11"/>
        <color rgb="FF006096"/>
        <rFont val="Roboto Condensed"/>
      </rPr>
      <t xml:space="preserve">
</t>
    </r>
  </si>
  <si>
    <r>
      <rPr>
        <sz val="11"/>
        <color rgb="FF000000"/>
        <rFont val="Calibri"/>
      </rPr>
      <t>Enabled. (Advanced Audit Policy Configuration settings will be used for auditing configuration, and legacy Audit Policy configuration settings will be ignored.)</t>
    </r>
  </si>
  <si>
    <t>Medium-05.28</t>
  </si>
  <si>
    <r>
      <rPr>
        <sz val="11"/>
        <rFont val="Calibri"/>
      </rPr>
      <t xml:space="preserve">Ensure </t>
    </r>
    <r>
      <rPr>
        <sz val="11"/>
        <color rgb="FF000000"/>
        <rFont val="Calibri"/>
      </rPr>
      <t>'</t>
    </r>
    <r>
      <rPr>
        <b/>
        <sz val="11"/>
        <color rgb="FF000000"/>
        <rFont val="Calibri"/>
      </rPr>
      <t>Change the system time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t>
    </r>
    <r>
      <rPr>
        <sz val="11"/>
        <color rgb="FF000000"/>
        <rFont val="Calibri"/>
      </rPr>
      <t>'</t>
    </r>
  </si>
  <si>
    <r>
      <rPr>
        <sz val="11"/>
        <color rgb="FF000000"/>
        <rFont val="Calibri"/>
      </rPr>
      <t xml:space="preserve">Set the following UI path to </t>
    </r>
    <r>
      <rPr>
        <b/>
        <sz val="11"/>
        <color rgb="FF000000"/>
        <rFont val="Calibri"/>
      </rPr>
      <t>Administrators, LOCAL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Assignment\Change the system time</t>
    </r>
    <r>
      <rPr>
        <sz val="11"/>
        <color rgb="FF006096"/>
        <rFont val="Roboto Condensed"/>
      </rPr>
      <t xml:space="preserve">
</t>
    </r>
  </si>
  <si>
    <r>
      <rPr>
        <sz val="11"/>
        <color rgb="FF000000"/>
        <rFont val="Calibri"/>
      </rPr>
      <t>This policy setting determines which users and groups can change the time and date on the internal clock of the computers in your environment. Users who are assigned this user right can affect the appearance of event logs. When a computer's time setting is changed, logged events reflect the new time, not the actual time that the events occurred.</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Discrepancies between the time on the local computer and on the Domain Controllers in your environment may cause problems for the Kerberos authentication protocol, which could make it impossible for users to log on to the domain or obtain authorization to access domain resources after they are logged on. Also, problems will occur when Group Policy is applied to client computers if the system time is not synchronized with the Domain Controllers.</t>
    </r>
  </si>
  <si>
    <r>
      <rPr>
        <sz val="11"/>
        <color rgb="FF000000"/>
        <rFont val="Calibri"/>
      </rPr>
      <t>Users who can change the time on a computer could cause several problems. For example, time stamps on event log entries could be made inaccurate, time stamps on files and folders that are created or modified could be incorrect, and computers that belong to a domain may not be able to authenticate themselves or users who try to log on to the domain from them. Also, because the Kerberos authentication protocol requires that the requestor and authenticator have their clocks synchronized within an administrator-defined skew period, a threat actor who changes a computer's time may cause that computer to be unable to obtain or grant Kerberos tickets.</t>
    </r>
    <r>
      <rPr>
        <sz val="11"/>
        <color rgb="FF000000"/>
        <rFont val="Calibri"/>
      </rPr>
      <t xml:space="preserve">
</t>
    </r>
    <r>
      <rPr>
        <sz val="11"/>
        <color rgb="FF000000"/>
        <rFont val="Calibri"/>
      </rPr>
      <t>The risk from these types of events is mitigated on most Domain Controllers, Member Servers, and end-user computers because the Windows Time service automatically synchronizes time with Domain Controllers in the following ways:</t>
    </r>
    <r>
      <rPr>
        <sz val="11"/>
        <color rgb="FF000000"/>
        <rFont val="Calibri"/>
      </rPr>
      <t xml:space="preserve">
</t>
    </r>
    <r>
      <rPr>
        <sz val="11"/>
        <color rgb="FF000000"/>
        <rFont val="Calibri"/>
      </rPr>
      <t>All client desktop computers and Member Servers use the authenticating Domain Controller as their inbound time partner.</t>
    </r>
    <r>
      <rPr>
        <sz val="11"/>
        <color rgb="FF000000"/>
        <rFont val="Calibri"/>
      </rPr>
      <t xml:space="preserve">
</t>
    </r>
    <r>
      <rPr>
        <sz val="11"/>
        <color rgb="FF000000"/>
        <rFont val="Calibri"/>
      </rPr>
      <t>All Domain Controllers in a domain nominate the Primary Domain Controller (PDC) Emulator operations master as their inbound time partner.</t>
    </r>
    <r>
      <rPr>
        <sz val="11"/>
        <color rgb="FF000000"/>
        <rFont val="Calibri"/>
      </rPr>
      <t xml:space="preserve">
</t>
    </r>
    <r>
      <rPr>
        <sz val="11"/>
        <color rgb="FF000000"/>
        <rFont val="Calibri"/>
      </rPr>
      <t>All PDC Emulator operations masters follow the hierarchy of domains in the selection of their inbound time partner.</t>
    </r>
    <r>
      <rPr>
        <sz val="11"/>
        <color rgb="FF000000"/>
        <rFont val="Calibri"/>
      </rPr>
      <t xml:space="preserve">
</t>
    </r>
    <r>
      <rPr>
        <sz val="11"/>
        <color rgb="FF000000"/>
        <rFont val="Calibri"/>
      </rPr>
      <t>The PDC Emulator operations master at the root of the domain is authoritative for the organization. Therefore it is recommended that you configure this computer to synchronize with a reliable external time server.</t>
    </r>
    <r>
      <rPr>
        <sz val="11"/>
        <color rgb="FF000000"/>
        <rFont val="Calibri"/>
      </rPr>
      <t xml:space="preserve">
</t>
    </r>
    <r>
      <rPr>
        <sz val="11"/>
        <color rgb="FF000000"/>
        <rFont val="Calibri"/>
      </rPr>
      <t>This vulnerability becomes much more serious if a threat actor is able to change the system time and then stop the Windows Time service or reconfigure it to synchronize with a time server that is not accurate.</t>
    </r>
  </si>
  <si>
    <r>
      <rPr>
        <sz val="11"/>
        <color rgb="FF000000"/>
        <rFont val="Calibri"/>
      </rPr>
      <t>There should be no impact, because time synchronization for most organizations should be fully automated for all computers that belong to the domain. Computers that do not belong to the domain should be configured to synchronize with an external source.</t>
    </r>
  </si>
  <si>
    <r>
      <rPr>
        <sz val="11"/>
        <color rgb="FF000000"/>
        <rFont val="Calibri"/>
      </rPr>
      <t>Administrators, LOCAL SERVICE.</t>
    </r>
  </si>
  <si>
    <t>Autoplay and AutoRun</t>
  </si>
  <si>
    <t>Medium-06.00</t>
  </si>
  <si>
    <r>
      <rPr>
        <b/>
        <sz val="11"/>
        <color rgb="FF003B5C"/>
        <rFont val="Calibri"/>
      </rPr>
      <t>Section overview: 'Autoplay and AutoRun'</t>
    </r>
  </si>
  <si>
    <r>
      <rPr>
        <sz val="11"/>
        <color rgb="FF000000"/>
        <rFont val="Calibri"/>
      </rPr>
      <t xml:space="preserve">Configure the individual settings in recommendations </t>
    </r>
    <r>
      <rPr>
        <b/>
        <sz val="11"/>
        <color rgb="FF000000"/>
        <rFont val="Calibri"/>
      </rPr>
      <t>Medium-06.01</t>
    </r>
    <r>
      <rPr>
        <sz val="11"/>
        <color rgb="FF000000"/>
        <rFont val="Calibri"/>
      </rPr>
      <t xml:space="preserve"> through </t>
    </r>
    <r>
      <rPr>
        <b/>
        <sz val="11"/>
        <color rgb="FF000000"/>
        <rFont val="Calibri"/>
      </rPr>
      <t>Medium-06.03</t>
    </r>
    <r>
      <rPr>
        <sz val="11"/>
        <color rgb="FF000000"/>
        <rFont val="Calibri"/>
      </rPr>
      <t xml:space="preserve"> to implement autoplay and AutoRun.</t>
    </r>
  </si>
  <si>
    <r>
      <rPr>
        <sz val="11"/>
        <color rgb="FF000000"/>
        <rFont val="Calibri"/>
      </rPr>
      <t>When enabled, Autoplay will automatically begin reading from a drive or media source as soon as it is used with a workstation, while AutoRun commands, generally in an autorun.inf file on the media, can be used to automatically execute any file on the media without user interaction. This functionality can be exploited by malicious actors to automatically execute malicious code. To reduce this risk, Autoplay and AutoRun functionality should be disabled.</t>
    </r>
  </si>
  <si>
    <t>Medium-06.01</t>
  </si>
  <si>
    <r>
      <rPr>
        <sz val="11"/>
        <rFont val="Calibri"/>
      </rPr>
      <t xml:space="preserve">Ensure </t>
    </r>
    <r>
      <rPr>
        <sz val="11"/>
        <color rgb="FF000000"/>
        <rFont val="Calibri"/>
      </rPr>
      <t>'</t>
    </r>
    <r>
      <rPr>
        <b/>
        <sz val="11"/>
        <color rgb="FF000000"/>
        <rFont val="Calibri"/>
      </rPr>
      <t>Disallow Autoplay for non-volume devices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</si>
  <si>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Policies\Disallow Autoplay for non-volume devices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AutoPlay.admx/adml</t>
    </r>
    <r>
      <rPr>
        <sz val="11"/>
        <color rgb="FF000000"/>
        <rFont val="Calibri"/>
      </rPr>
      <t xml:space="preserve"> that is included with the Microsoft Windows 8.0 &amp; Server 2012 (non-R2) Administrative Templates (or newer).</t>
    </r>
  </si>
  <si>
    <r>
      <rPr>
        <sz val="11"/>
        <color rgb="FF000000"/>
        <rFont val="Calibri"/>
      </rPr>
      <t>This policy setting disallows AutoPlay for MTP devices like cameras or phones.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</si>
  <si>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 threat actor could use this feature to launch a program to damage a client computer or data on the computer.</t>
    </r>
  </si>
  <si>
    <r>
      <rPr>
        <sz val="11"/>
        <color rgb="FF000000"/>
        <rFont val="Calibri"/>
      </rPr>
      <t>AutoPlay will not be allowed for MTP devices like cameras or phones.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</si>
  <si>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HKLM\SOFTWARE\Policies\Microsoft\Windows\Explorer:NoAutoplayfornonVolume</t>
    </r>
    <r>
      <rPr>
        <sz val="11"/>
        <color rgb="FF006096"/>
        <rFont val="Roboto Condensed"/>
      </rPr>
      <t xml:space="preserve">
</t>
    </r>
  </si>
  <si>
    <r>
      <rPr>
        <sz val="11"/>
        <color rgb="FF000000"/>
        <rFont val="Calibri"/>
      </rPr>
      <t>Disabled. (AutoPlay is enabled for non-volume devices.)</t>
    </r>
  </si>
  <si>
    <t>Medium-06.02</t>
  </si>
  <si>
    <r>
      <rPr>
        <sz val="11"/>
        <rFont val="Calibri"/>
      </rPr>
      <t xml:space="preserve">Ensure </t>
    </r>
    <r>
      <rPr>
        <sz val="11"/>
        <color rgb="FF000000"/>
        <rFont val="Calibri"/>
      </rPr>
      <t>'</t>
    </r>
    <r>
      <rPr>
        <b/>
        <sz val="11"/>
        <color rgb="FF000000"/>
        <rFont val="Calibri"/>
      </rPr>
      <t>Set the default behavior for AutoRun</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execute any autorun commands</t>
    </r>
    <r>
      <rPr>
        <sz val="11"/>
        <color rgb="FF000000"/>
        <rFont val="Calibri"/>
      </rPr>
      <t>'</t>
    </r>
  </si>
  <si>
    <r>
      <rPr>
        <sz val="11"/>
        <color rgb="FF000000"/>
        <rFont val="Calibri"/>
      </rPr>
      <t xml:space="preserve">Set the following UI path to </t>
    </r>
    <r>
      <rPr>
        <b/>
        <sz val="11"/>
        <color rgb="FF000000"/>
        <rFont val="Calibri"/>
      </rPr>
      <t>Enabled: Do not execute any autorun commands</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Policies\Set the default behavior for AutoRun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AutoPlay.admx/adml</t>
    </r>
    <r>
      <rPr>
        <sz val="11"/>
        <color rgb="FF000000"/>
        <rFont val="Calibri"/>
      </rPr>
      <t xml:space="preserve"> that is included with the Microsoft Windows 8.0 &amp; Server 2012 (non-R2) Administrative Templates (or newer).</t>
    </r>
  </si>
  <si>
    <r>
      <rPr>
        <sz val="11"/>
        <color rgb="FF000000"/>
        <rFont val="Calibri"/>
      </rPr>
      <t xml:space="preserve">This policy setting sets the default behavior for Autorun commands. Autorun commands are generally stored in </t>
    </r>
    <r>
      <rPr>
        <b/>
        <sz val="11"/>
        <color rgb="FF000000"/>
        <rFont val="Calibri"/>
      </rPr>
      <t>autorun.inf</t>
    </r>
    <r>
      <rPr>
        <sz val="11"/>
        <color rgb="FF000000"/>
        <rFont val="Calibri"/>
      </rPr>
      <t xml:space="preserve"> files. They often launch the installation program or other routines.</t>
    </r>
    <r>
      <rPr>
        <sz val="11"/>
        <color rgb="FF000000"/>
        <rFont val="Calibri"/>
      </rPr>
      <t xml:space="preserve">
</t>
    </r>
    <r>
      <rPr>
        <sz val="11"/>
        <color rgb="FF000000"/>
        <rFont val="Calibri"/>
      </rPr>
      <t xml:space="preserve">The recommended state for this setting is: </t>
    </r>
    <r>
      <rPr>
        <b/>
        <sz val="11"/>
        <color rgb="FF000000"/>
        <rFont val="Calibri"/>
      </rPr>
      <t>Enabled: Do not execute any autorun commands</t>
    </r>
    <r>
      <rPr>
        <sz val="11"/>
        <color rgb="FF000000"/>
        <rFont val="Calibri"/>
      </rPr>
      <t>.</t>
    </r>
  </si>
  <si>
    <r>
      <rPr>
        <sz val="11"/>
        <color rgb="FF000000"/>
        <rFont val="Calibri"/>
      </rPr>
      <t>Prior to Windows Vista, when media containing an autorun command is inserted, the system will automatically execute the program without user intervention. This creates a major security concern as code may be executed without user's knowledge. The default behavior starting with Windows Vista is to prompt the user whether autorun command is to be run. The autorun command is represented as a handler in the Autoplay dialog.</t>
    </r>
  </si>
  <si>
    <r>
      <rPr>
        <sz val="11"/>
        <color rgb="FF000000"/>
        <rFont val="Calibri"/>
      </rPr>
      <t>AutoRun commands will be completely disabled.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</si>
  <si>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HKLM\SOFTWARE\Microsoft\Windows\CurrentVersion\Policies\Explorer:NoAutorun</t>
    </r>
    <r>
      <rPr>
        <sz val="11"/>
        <color rgb="FF006096"/>
        <rFont val="Roboto Condensed"/>
      </rPr>
      <t xml:space="preserve">
</t>
    </r>
  </si>
  <si>
    <r>
      <rPr>
        <sz val="11"/>
        <color rgb="FF000000"/>
        <rFont val="Calibri"/>
      </rPr>
      <t>Disabled. (Windows will prompt the user whether autorun command is to be run.)</t>
    </r>
  </si>
  <si>
    <t>Medium-06.03</t>
  </si>
  <si>
    <r>
      <rPr>
        <sz val="11"/>
        <rFont val="Calibri"/>
      </rPr>
      <t xml:space="preserve">Ensure </t>
    </r>
    <r>
      <rPr>
        <sz val="11"/>
        <color rgb="FF000000"/>
        <rFont val="Calibri"/>
      </rPr>
      <t>'</t>
    </r>
    <r>
      <rPr>
        <b/>
        <sz val="11"/>
        <color rgb="FF000000"/>
        <rFont val="Calibri"/>
      </rPr>
      <t>Turn off Autoplay</t>
    </r>
    <r>
      <rPr>
        <sz val="11"/>
        <color rgb="FF000000"/>
        <rFont val="Calibri"/>
      </rPr>
      <t>'</t>
    </r>
    <r>
      <rPr>
        <sz val="11"/>
        <color rgb="FF000000"/>
        <rFont val="Calibri"/>
      </rPr>
      <t xml:space="preserve"> is set to </t>
    </r>
    <r>
      <rPr>
        <sz val="11"/>
        <color rgb="FF000000"/>
        <rFont val="Calibri"/>
      </rPr>
      <t>'</t>
    </r>
    <r>
      <rPr>
        <b/>
        <sz val="11"/>
        <color rgb="FF000000"/>
        <rFont val="Calibri"/>
      </rPr>
      <t>Enabled: All drives</t>
    </r>
    <r>
      <rPr>
        <sz val="11"/>
        <color rgb="FF000000"/>
        <rFont val="Calibri"/>
      </rPr>
      <t>'</t>
    </r>
  </si>
  <si>
    <r>
      <rPr>
        <sz val="11"/>
        <color rgb="FF000000"/>
        <rFont val="Calibri"/>
      </rPr>
      <t xml:space="preserve">Set the following UI path to </t>
    </r>
    <r>
      <rPr>
        <b/>
        <sz val="11"/>
        <color rgb="FF000000"/>
        <rFont val="Calibri"/>
      </rPr>
      <t>Enabled: All drives</t>
    </r>
    <r>
      <rPr>
        <sz val="11"/>
        <color rgb="FF000000"/>
        <rFont val="Calibri"/>
      </rPr>
      <t>:</t>
    </r>
    <r>
      <rPr>
        <sz val="11"/>
        <color rgb="FF000000"/>
        <rFont val="Calibri"/>
      </rPr>
      <t xml:space="preserve">
</t>
    </r>
    <r>
      <rPr>
        <sz val="11"/>
        <color rgb="FF006096"/>
        <rFont val="Roboto Condensed"/>
      </rPr>
      <t>Computer Configuration\Policies\Administrative Templates\Windows Components\AutoPlay Policies\Turn off Autoplay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AutoPlay.admx/adml</t>
    </r>
    <r>
      <rPr>
        <sz val="11"/>
        <color rgb="FF000000"/>
        <rFont val="Calibri"/>
      </rPr>
      <t xml:space="preserve"> that is included with all versions of the Microsoft Windows Administrative Templates.</t>
    </r>
  </si>
  <si>
    <r>
      <rPr>
        <sz val="11"/>
        <color rgb="FF000000"/>
        <rFont val="Calibri"/>
      </rPr>
      <t>This policy setting controls Autoplay. Autoplay starts to read from a drive as soon as the media is inserted in the drive, which causes the setup file for programs or audio media to start immediately.</t>
    </r>
    <r>
      <rPr>
        <sz val="11"/>
        <color rgb="FF000000"/>
        <rFont val="Calibri"/>
      </rPr>
      <t xml:space="preserve">
</t>
    </r>
    <r>
      <rPr>
        <sz val="11"/>
        <color rgb="FF000000"/>
        <rFont val="Calibri"/>
      </rPr>
      <t xml:space="preserve">The recommended state for this setting is: </t>
    </r>
    <r>
      <rPr>
        <b/>
        <sz val="11"/>
        <color rgb="FF000000"/>
        <rFont val="Calibri"/>
      </rPr>
      <t>Enabled: All drives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policy setting cannot be used to enable Autoplay on computer drives in which it is disabled by default, such as floppy disk and network drives.</t>
    </r>
  </si>
  <si>
    <r>
      <rPr>
        <sz val="11"/>
        <color rgb="FF000000"/>
        <rFont val="Calibri"/>
      </rPr>
      <t>Autoplay will be disabled - users will have to manually launch setup or installation programs that are provided on removable media.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</si>
  <si>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255</t>
    </r>
    <r>
      <rPr>
        <sz val="11"/>
        <color rgb="FF000000"/>
        <rFont val="Calibri"/>
      </rPr>
      <t>.</t>
    </r>
    <r>
      <rPr>
        <sz val="11"/>
        <color rgb="FF000000"/>
        <rFont val="Calibri"/>
      </rPr>
      <t xml:space="preserve">
</t>
    </r>
    <r>
      <rPr>
        <sz val="11"/>
        <color rgb="FF006096"/>
        <rFont val="Roboto Condensed"/>
      </rPr>
      <t>HKLM\SOFTWARE\Microsoft\Windows\CurrentVersion\Policies\Explorer:NoDriveTypeAutoRun</t>
    </r>
    <r>
      <rPr>
        <sz val="11"/>
        <color rgb="FF006096"/>
        <rFont val="Roboto Condensed"/>
      </rPr>
      <t xml:space="preserve">
</t>
    </r>
  </si>
  <si>
    <r>
      <rPr>
        <sz val="11"/>
        <color rgb="FF000000"/>
        <rFont val="Calibri"/>
      </rPr>
      <t>Disabled. (Autoplay is enabled.) Autoplay is disabled by default on some removable drive types, such as floppy disk and network drives, but not on CD-ROM drives.</t>
    </r>
  </si>
  <si>
    <t>Boot devices</t>
  </si>
  <si>
    <t>Medium-07.00</t>
  </si>
  <si>
    <r>
      <rPr>
        <b/>
        <sz val="11"/>
        <color rgb="FF003B5C"/>
        <rFont val="Calibri"/>
      </rPr>
      <t>Section overview: 'Boot devices'</t>
    </r>
  </si>
  <si>
    <r>
      <rPr>
        <sz val="11"/>
        <color rgb="FF000000"/>
        <rFont val="Calibri"/>
      </rPr>
      <t>Restrict workstations to booting only from the designated primary system drive, for example by configuring the UEFI boot order accordingly and protecting it with a strong UEFI password. There is no Group Policy setting for this control.</t>
    </r>
  </si>
  <si>
    <r>
      <rPr>
        <sz val="11"/>
        <color rgb="FF000000"/>
        <rFont val="Calibri"/>
      </rPr>
      <t>By default, workstations are often configured to boot from optical media, or even USB media, in preference to hard drives. Malicious actors with physical access to such workstations can boot from their own media in order to gain access to the content of the hard drives. With this access, malicious actors can reset local user account passwords or gain access to the local SAM database to steal password hashes for offline brute force cracking attempts. To reduce this risk, workstations should be restricted to only booting from the designated primary system drive.</t>
    </r>
  </si>
  <si>
    <t>Bridging networks</t>
  </si>
  <si>
    <t>Medium-08.00</t>
  </si>
  <si>
    <r>
      <rPr>
        <b/>
        <sz val="11"/>
        <color rgb="FF003B5C"/>
        <rFont val="Calibri"/>
      </rPr>
      <t>Section overview: 'Bridging networks'</t>
    </r>
  </si>
  <si>
    <r>
      <rPr>
        <sz val="11"/>
        <color rgb="FF000000"/>
        <rFont val="Calibri"/>
      </rPr>
      <t xml:space="preserve">Configure the individual settings in recommendations </t>
    </r>
    <r>
      <rPr>
        <b/>
        <sz val="11"/>
        <color rgb="FF000000"/>
        <rFont val="Calibri"/>
      </rPr>
      <t>Medium-08.01</t>
    </r>
    <r>
      <rPr>
        <sz val="11"/>
        <color rgb="FF000000"/>
        <rFont val="Calibri"/>
      </rPr>
      <t xml:space="preserve"> through </t>
    </r>
    <r>
      <rPr>
        <b/>
        <sz val="11"/>
        <color rgb="FF000000"/>
        <rFont val="Calibri"/>
      </rPr>
      <t>Medium-08.03</t>
    </r>
    <r>
      <rPr>
        <sz val="11"/>
        <color rgb="FF000000"/>
        <rFont val="Calibri"/>
      </rPr>
      <t xml:space="preserve"> to implement bridging networks.</t>
    </r>
  </si>
  <si>
    <r>
      <rPr>
        <sz val="11"/>
        <color rgb="FF000000"/>
        <rFont val="Calibri"/>
      </rPr>
      <t>When workstations have multiple network interfaces, such as an Ethernet interface and a wireless interface, it is possible to establish a bridge between the connected networks. When bridges are created between such networks malicious actors can directly access the wired network from the wireless network to extract sensitive information. To reduce this risk, the ability to install and configure network bridges between different networks should be disabled. This will not prevent malicious actors from compromising a workstation via the wireless network and then using malicious software as a medium to indirectly access the wired network. This can only be prevented by manually disabling all wireless interfaces when connecting to wired networks.</t>
    </r>
  </si>
  <si>
    <t>Medium-08.01</t>
  </si>
  <si>
    <r>
      <rPr>
        <sz val="11"/>
        <rFont val="Calibri"/>
      </rPr>
      <t xml:space="preserve">Ensure </t>
    </r>
    <r>
      <rPr>
        <sz val="11"/>
        <color rgb="FF000000"/>
        <rFont val="Calibri"/>
      </rPr>
      <t>'</t>
    </r>
    <r>
      <rPr>
        <b/>
        <sz val="11"/>
        <color rgb="FF000000"/>
        <rFont val="Calibri"/>
      </rPr>
      <t>Prohibit use of Internet Connection Sharing on your DNS domain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</si>
  <si>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Templates\Network\Network Connections\Prohibit use of Internet Connection Sharing on your DNS domain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NetworkConnections.admx/adml</t>
    </r>
    <r>
      <rPr>
        <sz val="11"/>
        <color rgb="FF000000"/>
        <rFont val="Calibri"/>
      </rPr>
      <t xml:space="preserve"> that is included with all versions of the Microsoft Windows Administrative Templates.</t>
    </r>
  </si>
  <si>
    <r>
      <rPr>
        <sz val="11"/>
        <color rgb="FF000000"/>
        <rFont val="Calibri"/>
      </rPr>
      <t>Although this "legacy" setting traditionally applied to the use of Internet Connection Sharing (ICS) in Windows 2000, Windows XP &amp; Server 2003, this setting now freshly applies to the Mobile Hotspot feature in Windows 10 &amp; Server 2016.</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Warning:</t>
    </r>
    <r>
      <rPr>
        <sz val="11"/>
        <color rgb="FF000000"/>
        <rFont val="Calibri"/>
      </rPr>
      <t xml:space="preserve"> In order for Application Guard to function correctly, ICS must be enabled. If Application Guard is used in the environment, then an exception to this recommendation might be needed. To learn more on how to disable portions of ICS without breaking Application Guard, please visit: FAQ - Microsoft Defender Application Guard | Microsoft Learn </t>
    </r>
    <r>
      <rPr>
        <sz val="11"/>
        <color rgb="FF0000FF"/>
        <rFont val="Calibri"/>
      </rPr>
      <t>(https://learn.microsoft.com/en-us/windows/security/application-security/application-isolation/microsoft-defender-application-guard/faq-md-app-guard#how-can-i-disable-portions-of-internet-connection-service--ics--without-breaking-application-guard-)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Microsoft Defender Application Guard is no longer available starting with Windows 11, version 24H2. If the environment is running version 24H2 or later, an exception to this recommendation will be required. This recommendation will be removed from the Benchmark in November 2026, after Windows 11 version 23H2 reaches end of life.</t>
    </r>
  </si>
  <si>
    <r>
      <rPr>
        <sz val="11"/>
        <color rgb="FF000000"/>
        <rFont val="Calibri"/>
      </rPr>
      <t>Non-administrators should not be able to turn on the Mobile Hotspot feature and open their Internet connectivity up to nearby mobile devices.</t>
    </r>
  </si>
  <si>
    <r>
      <rPr>
        <sz val="11"/>
        <color rgb="FF000000"/>
        <rFont val="Calibri"/>
      </rPr>
      <t>Mobile Hotspot cannot be enabled or configured by Administrators and non-Administrators alike.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</si>
  <si>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HKLM\SOFTWARE\Policies\Microsoft\Windows\Network Connections:NC_ShowSharedAccessUI</t>
    </r>
    <r>
      <rPr>
        <sz val="11"/>
        <color rgb="FF006096"/>
        <rFont val="Roboto Condensed"/>
      </rPr>
      <t xml:space="preserve">
</t>
    </r>
  </si>
  <si>
    <r>
      <rPr>
        <sz val="11"/>
        <color rgb="FF000000"/>
        <rFont val="Calibri"/>
      </rPr>
      <t>Disabled. (All users are allowed to turn on Mobile Hotspot.)</t>
    </r>
  </si>
  <si>
    <t>Medium-08.02</t>
  </si>
  <si>
    <r>
      <rPr>
        <sz val="11"/>
        <rFont val="Calibri"/>
      </rPr>
      <t xml:space="preserve">Ensure </t>
    </r>
    <r>
      <rPr>
        <sz val="11"/>
        <color rgb="FF000000"/>
        <rFont val="Calibri"/>
      </rPr>
      <t>'</t>
    </r>
    <r>
      <rPr>
        <b/>
        <sz val="11"/>
        <color rgb="FF000000"/>
        <rFont val="Calibri"/>
      </rPr>
      <t>Prohibit connection to non-domain networks when connected to domain authenticated network</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</si>
  <si>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Connection Manager\Prohibit connection to non-domain networks when connected to domain authenticated network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WCM.admx/adml</t>
    </r>
    <r>
      <rPr>
        <sz val="11"/>
        <color rgb="FF000000"/>
        <rFont val="Calibri"/>
      </rPr>
      <t xml:space="preserve"> that is included with the Microsoft Windows 8.0 &amp; Server 2012 (non-R2) Administrative Templates (or newer).</t>
    </r>
  </si>
  <si>
    <r>
      <rPr>
        <sz val="11"/>
        <color rgb="FF000000"/>
        <rFont val="Calibri"/>
      </rPr>
      <t>This policy setting prevents computers from connecting to both a domain based network and a non-domain based network at the same time.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</si>
  <si>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potential concern is that a user would unknowingly allow network traffic to flow between the insecure public network and the enterprise managed network.</t>
    </r>
  </si>
  <si>
    <r>
      <rPr>
        <sz val="11"/>
        <color rgb="FF000000"/>
        <rFont val="Calibri"/>
      </rPr>
      <t>The computer responds to automatic and manual network connection attempts based on the following circumstances:</t>
    </r>
    <r>
      <rPr>
        <sz val="11"/>
        <color rgb="FF000000"/>
        <rFont val="Calibri"/>
      </rPr>
      <t xml:space="preserve">
</t>
    </r>
    <r>
      <rPr>
        <i/>
        <sz val="11"/>
        <color rgb="FF000000"/>
        <rFont val="Calibri"/>
      </rPr>
      <t>Automatic connection attempts</t>
    </r>
    <r>
      <rPr>
        <sz val="11"/>
        <color rgb="FF000000"/>
        <rFont val="Calibri"/>
      </rPr>
      <t xml:space="preserve"> - When the computer is already connected to a domain based network, all automatic connection attempts to non-domain networks are blocked. - When the computer is already connected to a non-domain based network, automatic connection attempts to domain based networks are blocked.</t>
    </r>
    <r>
      <rPr>
        <sz val="11"/>
        <color rgb="FF000000"/>
        <rFont val="Calibri"/>
      </rPr>
      <t xml:space="preserve">
</t>
    </r>
    <r>
      <rPr>
        <i/>
        <sz val="11"/>
        <color rgb="FF000000"/>
        <rFont val="Calibri"/>
      </rPr>
      <t>Manual connection attempts</t>
    </r>
    <r>
      <rPr>
        <sz val="11"/>
        <color rgb="FF000000"/>
        <rFont val="Calibri"/>
      </rPr>
      <t xml:space="preserve"> - When the computer is already connected to either a non-domain based network or a domain based network over media other than Ethernet, and a user attempts to create a manual connection to an additional network in violation of this policy setting, the existing network connection is disconnected and the manual connection is allowed. - When the computer is already connected to either a non-domain based network or a domain based network over Ethernet, and a user attempts to create a manual connection to an additional network in violation of this policy setting, the existing Ethernet connection is maintained and the manual connection attempt is blocked.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</si>
  <si>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HKLM\SOFTWARE\Policies\Microsoft\Windows\WcmSvc\GroupPolicy:fBlockNonDomain</t>
    </r>
    <r>
      <rPr>
        <sz val="11"/>
        <color rgb="FF006096"/>
        <rFont val="Roboto Condensed"/>
      </rPr>
      <t xml:space="preserve">
</t>
    </r>
  </si>
  <si>
    <r>
      <rPr>
        <sz val="11"/>
        <color rgb="FF000000"/>
        <rFont val="Calibri"/>
      </rPr>
      <t>Disabled. (Connections to both domain and non-domain networks are simultaneously allowed.)</t>
    </r>
  </si>
  <si>
    <t>Medium-08.03</t>
  </si>
  <si>
    <r>
      <rPr>
        <sz val="11"/>
        <rFont val="Calibri"/>
      </rPr>
      <t xml:space="preserve">Ensure </t>
    </r>
    <r>
      <rPr>
        <sz val="11"/>
        <color rgb="FF000000"/>
        <rFont val="Calibri"/>
      </rPr>
      <t>'</t>
    </r>
    <r>
      <rPr>
        <b/>
        <sz val="11"/>
        <color rgb="FF000000"/>
        <rFont val="Calibri"/>
      </rPr>
      <t>Minimize the number of simultaneous connections to the Internet or a Windows Domain</t>
    </r>
    <r>
      <rPr>
        <sz val="11"/>
        <color rgb="FF000000"/>
        <rFont val="Calibri"/>
      </rPr>
      <t>'</t>
    </r>
    <r>
      <rPr>
        <sz val="11"/>
        <color rgb="FF000000"/>
        <rFont val="Calibri"/>
      </rPr>
      <t xml:space="preserve"> is set to </t>
    </r>
    <r>
      <rPr>
        <sz val="11"/>
        <color rgb="FF000000"/>
        <rFont val="Calibri"/>
      </rPr>
      <t>'</t>
    </r>
    <r>
      <rPr>
        <b/>
        <sz val="11"/>
        <color rgb="FF000000"/>
        <rFont val="Calibri"/>
      </rPr>
      <t>Enabled: 3 = Prevent Wi-Fi when on Ethernet</t>
    </r>
    <r>
      <rPr>
        <sz val="11"/>
        <color rgb="FF000000"/>
        <rFont val="Calibri"/>
      </rPr>
      <t>'</t>
    </r>
  </si>
  <si>
    <r>
      <rPr>
        <sz val="11"/>
        <color rgb="FF000000"/>
        <rFont val="Calibri"/>
      </rPr>
      <t xml:space="preserve">Set the following UI path to </t>
    </r>
    <r>
      <rPr>
        <b/>
        <sz val="11"/>
        <color rgb="FF000000"/>
        <rFont val="Calibri"/>
      </rPr>
      <t>Enabled: 3 = Prevent Wi-Fi when on Ethernet</t>
    </r>
    <r>
      <rPr>
        <sz val="11"/>
        <color rgb="FF000000"/>
        <rFont val="Calibri"/>
      </rPr>
      <t>:</t>
    </r>
    <r>
      <rPr>
        <sz val="11"/>
        <color rgb="FF000000"/>
        <rFont val="Calibri"/>
      </rPr>
      <t xml:space="preserve">
</t>
    </r>
    <r>
      <rPr>
        <sz val="11"/>
        <color rgb="FF006096"/>
        <rFont val="Roboto Condensed"/>
      </rPr>
      <t>Computer Configuration\Policies\Administrative Templates\Network\Windows Connection Manager\Minimize the number of simultaneous connections to the Internet or a Windows Domain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WCM.admx/adml</t>
    </r>
    <r>
      <rPr>
        <sz val="11"/>
        <color rgb="FF000000"/>
        <rFont val="Calibri"/>
      </rPr>
      <t xml:space="preserve"> that is included with the Microsoft Windows 8.0 &amp; Server 2012 (non-R2) Administrative Templates. It was updated with a new </t>
    </r>
    <r>
      <rPr>
        <i/>
        <sz val="11"/>
        <color rgb="FF000000"/>
        <rFont val="Calibri"/>
      </rPr>
      <t>Minimize Policy Options</t>
    </r>
    <r>
      <rPr>
        <sz val="11"/>
        <color rgb="FF000000"/>
        <rFont val="Calibri"/>
      </rPr>
      <t xml:space="preserve"> sub-setting starting with the Windows 10 Release 1903 Administrative Templates.</t>
    </r>
  </si>
  <si>
    <r>
      <rPr>
        <sz val="11"/>
        <color rgb="FF000000"/>
        <rFont val="Calibri"/>
      </rPr>
      <t>This policy setting prevents computers from establishing multiple simultaneous connections to either the Internet or to a Windows domain.</t>
    </r>
    <r>
      <rPr>
        <sz val="11"/>
        <color rgb="FF000000"/>
        <rFont val="Calibri"/>
      </rPr>
      <t xml:space="preserve">
</t>
    </r>
    <r>
      <rPr>
        <sz val="11"/>
        <color rgb="FF000000"/>
        <rFont val="Calibri"/>
      </rPr>
      <t xml:space="preserve">The recommended state for this setting is: </t>
    </r>
    <r>
      <rPr>
        <b/>
        <sz val="11"/>
        <color rgb="FF000000"/>
        <rFont val="Calibri"/>
      </rPr>
      <t>Enabled: 3 = Prevent Wi-Fi when on Ethernet</t>
    </r>
    <r>
      <rPr>
        <sz val="11"/>
        <color rgb="FF000000"/>
        <rFont val="Calibri"/>
      </rPr>
      <t>.</t>
    </r>
  </si>
  <si>
    <r>
      <rPr>
        <sz val="11"/>
        <color rgb="FF000000"/>
        <rFont val="Calibri"/>
      </rPr>
      <t>Preventing bridged network connections can help prevent a user unknowingly allowing traffic to route between internal and external networks, which risks exposure to sensitive internal data.</t>
    </r>
  </si>
  <si>
    <r>
      <rPr>
        <sz val="11"/>
        <color rgb="FF000000"/>
        <rFont val="Calibri"/>
      </rPr>
      <t xml:space="preserve">While connected to an Ethernet connection, Windows won't allow use of a WLAN (automatically </t>
    </r>
    <r>
      <rPr>
        <i/>
        <sz val="11"/>
        <color rgb="FF000000"/>
        <rFont val="Calibri"/>
      </rPr>
      <t>or</t>
    </r>
    <r>
      <rPr>
        <sz val="11"/>
        <color rgb="FF000000"/>
        <rFont val="Calibri"/>
      </rPr>
      <t xml:space="preserve"> manually) until Ethernet is disconnected. However, if a cellular data connection is available, it will always stay connected for services that require it, but no Internet traffic will be routed over cellular if an Ethernet or WLAN connection is present.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</si>
  <si>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HKLM\SOFTWARE\Policies\Microsoft\Windows\WcmSvc\GroupPolicy:fMinimizeConnections</t>
    </r>
    <r>
      <rPr>
        <sz val="11"/>
        <color rgb="FF006096"/>
        <rFont val="Roboto Condensed"/>
      </rPr>
      <t xml:space="preserve">
</t>
    </r>
  </si>
  <si>
    <r>
      <rPr>
        <sz val="11"/>
        <color rgb="FF000000"/>
        <rFont val="Calibri"/>
      </rPr>
      <t>Enabled: 1 = Minimize simultaneous connections. (Any new automatic internet connection is blocked when the computer has at least one active internet connection to a preferred type of network. The order of preference (from most preferred to least preferred) is: Ethernet, WLAN, then cellular. Ethernet is always preferred when connected. Users can still manually connect to any network.)</t>
    </r>
  </si>
  <si>
    <t>Built-in guest accounts</t>
  </si>
  <si>
    <t>Medium-09.00</t>
  </si>
  <si>
    <r>
      <rPr>
        <b/>
        <sz val="11"/>
        <color rgb="FF003B5C"/>
        <rFont val="Calibri"/>
      </rPr>
      <t>Section overview: 'Built-in guest accounts'</t>
    </r>
  </si>
  <si>
    <r>
      <rPr>
        <sz val="11"/>
        <color rgb="FF000000"/>
        <rFont val="Calibri"/>
      </rPr>
      <t xml:space="preserve">Configure the individual setting in recommendation </t>
    </r>
    <r>
      <rPr>
        <b/>
        <sz val="11"/>
        <color rgb="FF000000"/>
        <rFont val="Calibri"/>
      </rPr>
      <t>Medium-09.01</t>
    </r>
    <r>
      <rPr>
        <sz val="11"/>
        <color rgb="FF000000"/>
        <rFont val="Calibri"/>
      </rPr>
      <t xml:space="preserve"> to implement built-in guest accounts.</t>
    </r>
  </si>
  <si>
    <r>
      <rPr>
        <sz val="11"/>
        <color rgb="FF000000"/>
        <rFont val="Calibri"/>
      </rPr>
      <t>When built-in guest accounts are used, it can allow malicious actors to log onto a workstation over the network without first needing to compromise legitimate user credentials. To reduce this risk, built-in guest accounts should be disabled.</t>
    </r>
  </si>
  <si>
    <t>Medium-09.01</t>
  </si>
  <si>
    <r>
      <rPr>
        <sz val="11"/>
        <rFont val="Calibri"/>
      </rPr>
      <t xml:space="preserve">Ensure </t>
    </r>
    <r>
      <rPr>
        <sz val="11"/>
        <color rgb="FF000000"/>
        <rFont val="Calibri"/>
      </rPr>
      <t>'</t>
    </r>
    <r>
      <rPr>
        <b/>
        <sz val="11"/>
        <color rgb="FF000000"/>
        <rFont val="Calibri"/>
      </rPr>
      <t>Accounts: Guest account status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</si>
  <si>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Guest account status</t>
    </r>
    <r>
      <rPr>
        <sz val="11"/>
        <color rgb="FF006096"/>
        <rFont val="Roboto Condensed"/>
      </rPr>
      <t xml:space="preserve">
</t>
    </r>
  </si>
  <si>
    <r>
      <rPr>
        <sz val="11"/>
        <color rgb="FF000000"/>
        <rFont val="Calibri"/>
      </rPr>
      <t>This policy setting determines whether the Guest account is enabled or disabled. The Guest account allows unauthenticated network users to gain access to the system.</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will have no impact when applied to the Domain Controllers organizational unit via group policy because Domain Controllers have no local account database. It can be configured at the domain level via group policy, similar to account lockout and password policy settings.</t>
    </r>
  </si>
  <si>
    <r>
      <rPr>
        <sz val="11"/>
        <color rgb="FF000000"/>
        <rFont val="Calibri"/>
      </rPr>
      <t>The default Guest account allows unauthenticated network users to log on as Guest with no password. These unauthorized users could access any resources that are accessible to the Guest account over the network. This capability means that any network shares with permissions that allow access to the Guest account, the Guests group, or the Everyone group will be accessible over the network, which could lead to the exposure or corruption of data.</t>
    </r>
  </si>
  <si>
    <r>
      <rPr>
        <sz val="11"/>
        <color rgb="FF000000"/>
        <rFont val="Calibri"/>
      </rPr>
      <t>All network users will need to authenticate before they can access shared resources. If you disable the Guest account and the Network Access: Sharing and Security Model option is set to Guest Only, network logons, such as those performed by the Microsoft Network Server (SMB Service), will fail. This policy setting should have little impact on most organizations because it is the default setting in Microsoft Windows 2000, Windows XP, and Windows Server™ 2003.</t>
    </r>
  </si>
  <si>
    <t>CD burner access</t>
  </si>
  <si>
    <t>Medium-10.00</t>
  </si>
  <si>
    <r>
      <rPr>
        <b/>
        <sz val="11"/>
        <color rgb="FF003B5C"/>
        <rFont val="Calibri"/>
      </rPr>
      <t>Section overview: 'CD burner access'</t>
    </r>
  </si>
  <si>
    <r>
      <rPr>
        <sz val="11"/>
        <color rgb="FF000000"/>
        <rFont val="Calibri"/>
      </rPr>
      <t xml:space="preserve">Configure the individual setting in recommendation </t>
    </r>
    <r>
      <rPr>
        <b/>
        <sz val="11"/>
        <color rgb="FF000000"/>
        <rFont val="Calibri"/>
      </rPr>
      <t>Medium-10.01</t>
    </r>
    <r>
      <rPr>
        <sz val="11"/>
        <color rgb="FF000000"/>
        <rFont val="Calibri"/>
      </rPr>
      <t xml:space="preserve"> to implement cD burner access.</t>
    </r>
  </si>
  <si>
    <r>
      <rPr>
        <sz val="11"/>
        <color rgb="FF000000"/>
        <rFont val="Calibri"/>
      </rPr>
      <t>If CD burning functionality is enabled, and CD burners are installed in workstations, malicious actors may attempt to steal sensitive information by burning it to CD. To reduce this risk, users should not have access to CD burning functionality except when explicitly required. As this Group Policy setting only prevents access to native CD burning functionality in Microsoft Windows, users should also be prevented from installing third-party CD burning applications. Alternatively, CD readers can be used in workstations instead of CD burners.</t>
    </r>
  </si>
  <si>
    <t>Medium-10.01</t>
  </si>
  <si>
    <r>
      <rPr>
        <sz val="11"/>
        <rFont val="Calibri"/>
      </rPr>
      <t xml:space="preserve">Ensure </t>
    </r>
    <r>
      <rPr>
        <sz val="11"/>
        <color rgb="FF000000"/>
        <rFont val="Calibri"/>
      </rPr>
      <t>'</t>
    </r>
    <r>
      <rPr>
        <b/>
        <sz val="11"/>
        <color rgb="FF000000"/>
        <rFont val="Calibri"/>
      </rPr>
      <t>Remove CD Burning features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</si>
  <si>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Components\File Explorer\Remove CD Burning features</t>
    </r>
    <r>
      <rPr>
        <sz val="11"/>
        <color rgb="FF006096"/>
        <rFont val="Roboto Condensed"/>
      </rPr>
      <t xml:space="preserve">
</t>
    </r>
  </si>
  <si>
    <t>Centralised audit event logging</t>
  </si>
  <si>
    <t>Medium-11.00</t>
  </si>
  <si>
    <r>
      <rPr>
        <b/>
        <sz val="11"/>
        <color rgb="FF003B5C"/>
        <rFont val="Calibri"/>
      </rPr>
      <t>Section overview: 'Centralised audit event logging'</t>
    </r>
  </si>
  <si>
    <r>
      <rPr>
        <sz val="11"/>
        <color rgb="FF000000"/>
        <rFont val="Calibri"/>
      </rPr>
      <t>Transfer audit event logs from all workstations to a secure central logging server so that logs cannot be modified or deleted locally during an intrusion and so that events can be correlated across workstations. There is no single Group Policy setting for this control; implement log forwarding (for example Windows Event Forwarding) to the central server.</t>
    </r>
  </si>
  <si>
    <r>
      <rPr>
        <sz val="11"/>
        <color rgb="FF000000"/>
        <rFont val="Calibri"/>
      </rPr>
      <t>Storing audit event logs on workstations poses a risk that malicious actors could attempt to modify or delete these logs during an intrusion to cover their tracks. In addition, failure to conduct centralised audit event logging will reduce the visibility of audit events across all workstations, prevent the correlation of audit events and increase the complexity of any investigations after cybersecurity incidents. To reduce this risk, audit event logs from workstations should be transferred to a secure central logging server.</t>
    </r>
  </si>
  <si>
    <t>Command Prompt</t>
  </si>
  <si>
    <t>Medium-12.00</t>
  </si>
  <si>
    <r>
      <rPr>
        <b/>
        <sz val="11"/>
        <color rgb="FF003B5C"/>
        <rFont val="Calibri"/>
      </rPr>
      <t>Section overview: 'Command Prompt'</t>
    </r>
  </si>
  <si>
    <r>
      <rPr>
        <sz val="11"/>
        <color rgb="FF000000"/>
        <rFont val="Calibri"/>
      </rPr>
      <t xml:space="preserve">Configure the individual setting in recommendation </t>
    </r>
    <r>
      <rPr>
        <b/>
        <sz val="11"/>
        <color rgb="FF000000"/>
        <rFont val="Calibri"/>
      </rPr>
      <t>Medium-12.01</t>
    </r>
    <r>
      <rPr>
        <sz val="11"/>
        <color rgb="FF000000"/>
        <rFont val="Calibri"/>
      </rPr>
      <t xml:space="preserve"> to implement command Prompt.</t>
    </r>
  </si>
  <si>
    <r>
      <rPr>
        <sz val="11"/>
        <color rgb="FF000000"/>
        <rFont val="Calibri"/>
      </rPr>
      <t>Malicious actors who gain access to a workstation can use the Command Prompt to execute in-built Microsoft Windows tools to gather information about the workstation or domain as well as schedule malicious code to execute on other workstations on the network. To reduce this risk, users should not have Command Prompt access or the ability to execute batch files and scripts. Should a legitimate business requirement exist to allow users to execute batch files or scripts, or to use Remote Desktop Services, this risk will need to be accepted.</t>
    </r>
  </si>
  <si>
    <t>Medium-12.01</t>
  </si>
  <si>
    <r>
      <rPr>
        <sz val="11"/>
        <rFont val="Calibri"/>
      </rPr>
      <t xml:space="preserve">Ensure </t>
    </r>
    <r>
      <rPr>
        <sz val="11"/>
        <color rgb="FF000000"/>
        <rFont val="Calibri"/>
      </rPr>
      <t>'</t>
    </r>
    <r>
      <rPr>
        <b/>
        <sz val="11"/>
        <color rgb="FF000000"/>
        <rFont val="Calibri"/>
      </rPr>
      <t>Prevent access to the command prompt</t>
    </r>
    <r>
      <rPr>
        <sz val="11"/>
        <color rgb="FF000000"/>
        <rFont val="Calibri"/>
      </rPr>
      <t>'</t>
    </r>
    <r>
      <rPr>
        <sz val="11"/>
        <color rgb="FF000000"/>
        <rFont val="Calibri"/>
      </rPr>
      <t xml:space="preserve"> is set to </t>
    </r>
    <r>
      <rPr>
        <sz val="11"/>
        <color rgb="FF000000"/>
        <rFont val="Calibri"/>
      </rPr>
      <t>'</t>
    </r>
    <r>
      <rPr>
        <b/>
        <sz val="11"/>
        <color rgb="FF000000"/>
        <rFont val="Calibri"/>
      </rPr>
      <t>Enabled: Yes</t>
    </r>
    <r>
      <rPr>
        <sz val="11"/>
        <color rgb="FF000000"/>
        <rFont val="Calibri"/>
      </rPr>
      <t>'</t>
    </r>
  </si>
  <si>
    <r>
      <rPr>
        <sz val="11"/>
        <color rgb="FF000000"/>
        <rFont val="Calibri"/>
      </rPr>
      <t xml:space="preserve">Set the following UI path to </t>
    </r>
    <r>
      <rPr>
        <b/>
        <sz val="11"/>
        <color rgb="FF000000"/>
        <rFont val="Calibri"/>
      </rPr>
      <t>Enabled: Yes</t>
    </r>
    <r>
      <rPr>
        <sz val="11"/>
        <color rgb="FF000000"/>
        <rFont val="Calibri"/>
      </rPr>
      <t>:</t>
    </r>
    <r>
      <rPr>
        <sz val="11"/>
        <color rgb="FF000000"/>
        <rFont val="Calibri"/>
      </rPr>
      <t xml:space="preserve">
</t>
    </r>
    <r>
      <rPr>
        <sz val="11"/>
        <color rgb="FF006096"/>
        <rFont val="Roboto Condensed"/>
      </rPr>
      <t>User Configuration\Policies\Administrative Templates\System\Prevent access to the command prompt</t>
    </r>
    <r>
      <rPr>
        <sz val="11"/>
        <color rgb="FF006096"/>
        <rFont val="Roboto Condensed"/>
      </rPr>
      <t xml:space="preserve">
</t>
    </r>
  </si>
  <si>
    <t>Direct Memory Access</t>
  </si>
  <si>
    <t>Medium-13.00</t>
  </si>
  <si>
    <r>
      <rPr>
        <b/>
        <sz val="11"/>
        <color rgb="FF003B5C"/>
        <rFont val="Calibri"/>
      </rPr>
      <t>Section overview: 'Direct Memory Access'</t>
    </r>
  </si>
  <si>
    <r>
      <rPr>
        <sz val="11"/>
        <color rgb="FF000000"/>
        <rFont val="Calibri"/>
      </rPr>
      <t xml:space="preserve">Configure the individual settings in recommendations </t>
    </r>
    <r>
      <rPr>
        <b/>
        <sz val="11"/>
        <color rgb="FF000000"/>
        <rFont val="Calibri"/>
      </rPr>
      <t>Medium-13.01</t>
    </r>
    <r>
      <rPr>
        <sz val="11"/>
        <color rgb="FF000000"/>
        <rFont val="Calibri"/>
      </rPr>
      <t xml:space="preserve"> through </t>
    </r>
    <r>
      <rPr>
        <b/>
        <sz val="11"/>
        <color rgb="FF000000"/>
        <rFont val="Calibri"/>
      </rPr>
      <t>Medium-13.03</t>
    </r>
    <r>
      <rPr>
        <sz val="11"/>
        <color rgb="FF000000"/>
        <rFont val="Calibri"/>
      </rPr>
      <t xml:space="preserve"> to implement direct Memory Access.</t>
    </r>
  </si>
  <si>
    <r>
      <rPr>
        <sz val="11"/>
        <color rgb="FF000000"/>
        <rFont val="Calibri"/>
      </rPr>
      <t>Communications interfaces that use Direct Memory Access (DMA) can allow malicious actors with physical access to a workstation to directly access the contents of a workstation's memory. This can be used to read sensitive contents such as cryptographic keys or to write malicious code directly into memory. To reduce this risk, communications interfaces that allow DMA (e.g. FireWire and Thunderbolt) should be disabled. This can be achieved either physically (e.g. using epoxy) or by using software controls (e.g. disabling the functionality in the UEFI, disabling the FireWire and Thunderbolt controllers, removing the SBP-2 driver, or using an end point protection solution).</t>
    </r>
  </si>
  <si>
    <t>Medium-13.01</t>
  </si>
  <si>
    <r>
      <rPr>
        <sz val="11"/>
        <rFont val="Calibri"/>
      </rPr>
      <t xml:space="preserve">Ensure </t>
    </r>
    <r>
      <rPr>
        <sz val="11"/>
        <color rgb="FF000000"/>
        <rFont val="Calibri"/>
      </rPr>
      <t>'</t>
    </r>
    <r>
      <rPr>
        <b/>
        <sz val="11"/>
        <color rgb="FF000000"/>
        <rFont val="Calibri"/>
      </rPr>
      <t>Prevent installation of devices that match any of these device IDs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</si>
  <si>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Templates\System\Device Installation\Device Installation Restrictions\Prevent installation of devices that match any of these device IDs</t>
    </r>
    <r>
      <rPr>
        <sz val="11"/>
        <color rgb="FF006096"/>
        <rFont val="Roboto Condensed"/>
      </rPr>
      <t xml:space="preserve">
</t>
    </r>
  </si>
  <si>
    <t>Medium-13.02</t>
  </si>
  <si>
    <r>
      <rPr>
        <sz val="11"/>
        <rFont val="Calibri"/>
      </rPr>
      <t xml:space="preserve">Ensure </t>
    </r>
    <r>
      <rPr>
        <sz val="11"/>
        <color rgb="FF000000"/>
        <rFont val="Calibri"/>
      </rPr>
      <t>'</t>
    </r>
    <r>
      <rPr>
        <b/>
        <sz val="11"/>
        <color rgb="FF000000"/>
        <rFont val="Calibri"/>
      </rPr>
      <t>Prevent installation of devices using drivers that match these device setup classes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</si>
  <si>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Templates\System\Device Installation\Device Installation Restrictions\Prevent installation of devices using drivers that match these device setup classes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DeviceInstallation.admx/adml</t>
    </r>
    <r>
      <rPr>
        <sz val="11"/>
        <color rgb="FF000000"/>
        <rFont val="Calibri"/>
      </rPr>
      <t xml:space="preserve"> that is included with all versions of the Microsoft Windows Administrative Templates.</t>
    </r>
  </si>
  <si>
    <r>
      <rPr>
        <sz val="11"/>
        <color rgb="FF000000"/>
        <rFont val="Calibri"/>
      </rPr>
      <t>This policy setting allows you to specify a list of device setup class globally unique identifiers (GUIDs) for device drivers that Windows is prevented from installing. This policy setting takes precedence over any other policy setting that allows Windows to install a device.</t>
    </r>
    <r>
      <rPr>
        <sz val="11"/>
        <color rgb="FF000000"/>
        <rFont val="Calibri"/>
      </rPr>
      <t xml:space="preserve">
</t>
    </r>
    <r>
      <rPr>
        <sz val="11"/>
        <color rgb="FF000000"/>
        <rFont val="Calibri"/>
      </rPr>
      <t>If you enable this policy setting, Windows is prevented from installing or updating device drivers whose device setup class GUIDs appear in the list you create. If you enable this policy setting on a remote desktop server, the policy setting affects redirection of the specified devices from a remote desktop client to the remote desktop server.</t>
    </r>
    <r>
      <rPr>
        <sz val="11"/>
        <color rgb="FF000000"/>
        <rFont val="Calibri"/>
      </rPr>
      <t xml:space="preserve">
</t>
    </r>
    <r>
      <rPr>
        <sz val="11"/>
        <color rgb="FF000000"/>
        <rFont val="Calibri"/>
      </rPr>
      <t>If you disable or do not configure this policy setting, Windows can install and update devices as allowed or prevented by other policy settings.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</si>
  <si>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 BitLocker-protected computer may be vulnerable to Direct Memory Access (DMA) attacks when the computer is turned on or is in the Standby power state - this includes when the workstation is locked.</t>
    </r>
    <r>
      <rPr>
        <sz val="11"/>
        <color rgb="FF000000"/>
        <rFont val="Calibri"/>
      </rPr>
      <t xml:space="preserve">
</t>
    </r>
    <r>
      <rPr>
        <sz val="11"/>
        <color rgb="FF000000"/>
        <rFont val="Calibri"/>
      </rPr>
      <t>BitLocker with TPM-only authentication lets a computer enter the power-on state without any pre-boot authentication. Therefore, a threat actor may be able to perform DMA attacks.</t>
    </r>
    <r>
      <rPr>
        <sz val="11"/>
        <color rgb="FF000000"/>
        <rFont val="Calibri"/>
      </rPr>
      <t xml:space="preserve">
</t>
    </r>
    <r>
      <rPr>
        <sz val="11"/>
        <color rgb="FF000000"/>
        <rFont val="Calibri"/>
      </rPr>
      <t>This issue is documented in Microsoft Knowledge Base article 2516445:</t>
    </r>
    <r>
      <rPr>
        <sz val="11"/>
        <color rgb="FF000000"/>
        <rFont val="Calibri"/>
      </rPr>
      <t xml:space="preserve">
</t>
    </r>
    <r>
      <rPr>
        <sz val="11"/>
        <color rgb="FF000000"/>
        <rFont val="Calibri"/>
      </rPr>
      <t>Blocking the SBP-2 driver and Thunderbolt controllers to reduce 1394 DMA and Thunderbolt DMA threats to BitLocker</t>
    </r>
    <r>
      <rPr>
        <sz val="11"/>
        <color rgb="FF000000"/>
        <rFont val="Calibri"/>
      </rPr>
      <t xml:space="preserve">
</t>
    </r>
    <r>
      <rPr>
        <sz val="11"/>
        <color rgb="FF000000"/>
        <rFont val="Calibri"/>
      </rPr>
      <t>.</t>
    </r>
  </si>
  <si>
    <r>
      <rPr>
        <sz val="11"/>
        <color rgb="FF000000"/>
        <rFont val="Calibri"/>
      </rPr>
      <t>Devices matching the specified device setup classes will be prevented from installation.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</si>
  <si>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HKLM\SOFTWARE\Policies\Microsoft\Windows\DeviceInstall\Restrictions:DenyDeviceClasses</t>
    </r>
    <r>
      <rPr>
        <sz val="11"/>
        <color rgb="FF006096"/>
        <rFont val="Roboto Condensed"/>
      </rPr>
      <t xml:space="preserve">
</t>
    </r>
  </si>
  <si>
    <r>
      <rPr>
        <sz val="11"/>
        <color rgb="FF000000"/>
        <rFont val="Calibri"/>
      </rPr>
      <t>Disabled. (Devices can be installed and updated as allowed or prevented by other policy settings.)</t>
    </r>
  </si>
  <si>
    <t>Medium-13.03</t>
  </si>
  <si>
    <r>
      <rPr>
        <sz val="11"/>
        <rFont val="Calibri"/>
      </rPr>
      <t xml:space="preserve">Ensure </t>
    </r>
    <r>
      <rPr>
        <sz val="11"/>
        <color rgb="FF000000"/>
        <rFont val="Calibri"/>
      </rPr>
      <t>'</t>
    </r>
    <r>
      <rPr>
        <b/>
        <sz val="11"/>
        <color rgb="FF000000"/>
        <rFont val="Calibri"/>
      </rPr>
      <t>Enumeration policy for external devices incompatible with Kernel DMA Protection</t>
    </r>
    <r>
      <rPr>
        <sz val="11"/>
        <color rgb="FF000000"/>
        <rFont val="Calibri"/>
      </rPr>
      <t>'</t>
    </r>
    <r>
      <rPr>
        <sz val="11"/>
        <color rgb="FF000000"/>
        <rFont val="Calibri"/>
      </rPr>
      <t xml:space="preserve"> is set to </t>
    </r>
    <r>
      <rPr>
        <sz val="11"/>
        <color rgb="FF000000"/>
        <rFont val="Calibri"/>
      </rPr>
      <t>'</t>
    </r>
    <r>
      <rPr>
        <b/>
        <sz val="11"/>
        <color rgb="FF000000"/>
        <rFont val="Calibri"/>
      </rPr>
      <t>Enabled: Block All</t>
    </r>
    <r>
      <rPr>
        <sz val="11"/>
        <color rgb="FF000000"/>
        <rFont val="Calibri"/>
      </rPr>
      <t>'</t>
    </r>
  </si>
  <si>
    <r>
      <rPr>
        <sz val="11"/>
        <color rgb="FF000000"/>
        <rFont val="Calibri"/>
      </rPr>
      <t xml:space="preserve">Set the following UI path to </t>
    </r>
    <r>
      <rPr>
        <b/>
        <sz val="11"/>
        <color rgb="FF000000"/>
        <rFont val="Calibri"/>
      </rPr>
      <t>Enabled: Block All</t>
    </r>
    <r>
      <rPr>
        <sz val="11"/>
        <color rgb="FF000000"/>
        <rFont val="Calibri"/>
      </rPr>
      <t>:</t>
    </r>
    <r>
      <rPr>
        <sz val="11"/>
        <color rgb="FF000000"/>
        <rFont val="Calibri"/>
      </rPr>
      <t xml:space="preserve">
</t>
    </r>
    <r>
      <rPr>
        <sz val="11"/>
        <color rgb="FF006096"/>
        <rFont val="Roboto Condensed"/>
      </rPr>
      <t>Computer Configuration\Policies\Administrative Templates\System\Kernel DMA Protection\Enumeration policy for external devices incompatible with Kernel DMA Protection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DmaGuard.admx/adml</t>
    </r>
    <r>
      <rPr>
        <sz val="11"/>
        <color rgb="FF000000"/>
        <rFont val="Calibri"/>
      </rPr>
      <t xml:space="preserve"> that is included with the Microsoft Windows 10 Release 1809 &amp; Server 2019 Administrative Templates (or newer).</t>
    </r>
  </si>
  <si>
    <r>
      <rPr>
        <sz val="11"/>
        <color rgb="FF000000"/>
        <rFont val="Calibri"/>
      </rPr>
      <t>This policy is intended to provide additional security against external DMA-capable devices. It allows for more control over the enumeration of external DMA-capable devices that are not compatible with DMA Remapping/device memory isolation and sandboxing.</t>
    </r>
    <r>
      <rPr>
        <sz val="11"/>
        <color rgb="FF000000"/>
        <rFont val="Calibri"/>
      </rPr>
      <t xml:space="preserve">
</t>
    </r>
    <r>
      <rPr>
        <sz val="11"/>
        <color rgb="FF000000"/>
        <rFont val="Calibri"/>
      </rPr>
      <t xml:space="preserve">The recommended state for this setting is: </t>
    </r>
    <r>
      <rPr>
        <b/>
        <sz val="11"/>
        <color rgb="FF000000"/>
        <rFont val="Calibri"/>
      </rPr>
      <t>Enabled: Block All</t>
    </r>
    <r>
      <rPr>
        <sz val="11"/>
        <color rgb="FF000000"/>
        <rFont val="Calibri"/>
      </rPr>
      <t>.</t>
    </r>
    <r>
      <rPr>
        <sz val="11"/>
        <color rgb="FF000000"/>
        <rFont val="Calibri"/>
      </rPr>
      <t xml:space="preserve">
</t>
    </r>
    <r>
      <rPr>
        <b/>
        <sz val="11"/>
        <color rgb="FF000000"/>
        <rFont val="Calibri"/>
      </rPr>
      <t>Note</t>
    </r>
    <r>
      <rPr>
        <sz val="11"/>
        <color rgb="FF000000"/>
        <rFont val="Calibri"/>
      </rPr>
      <t>: This policy does not apply to 1394, PCMCIA or ExpressCard devices. The protection also only applies to Windows 10 R1803 or higher and requires a UEFI BIOS to function.</t>
    </r>
    <r>
      <rPr>
        <sz val="11"/>
        <color rgb="FF000000"/>
        <rFont val="Calibri"/>
      </rPr>
      <t xml:space="preserve">
</t>
    </r>
    <r>
      <rPr>
        <b/>
        <sz val="11"/>
        <color rgb="FF000000"/>
        <rFont val="Calibri"/>
      </rPr>
      <t>Note #2</t>
    </r>
    <r>
      <rPr>
        <sz val="11"/>
        <color rgb="FF000000"/>
        <rFont val="Calibri"/>
      </rPr>
      <t xml:space="preserve">: More information on this feature is available at this link: Kernel DMA Protection for Thunderbolt™ 3 (Windows 10) | Microsoft Docs </t>
    </r>
    <r>
      <rPr>
        <sz val="11"/>
        <color rgb="FF0000FF"/>
        <rFont val="Calibri"/>
      </rPr>
      <t>(https://docs.microsoft.com/en-us/windows/security/information-protection/kernel-dma-protection-for-thunderbolt)</t>
    </r>
    <r>
      <rPr>
        <sz val="11"/>
        <color rgb="FF000000"/>
        <rFont val="Calibri"/>
      </rPr>
      <t>.</t>
    </r>
  </si>
  <si>
    <r>
      <rPr>
        <sz val="11"/>
        <color rgb="FF000000"/>
        <rFont val="Calibri"/>
      </rPr>
      <t>Device memory sandboxing allows the OS to leverage the I/O Memory Management Unit (IOMMU) of a device to block unpermitted I/O, or memory access, by the peripheral.</t>
    </r>
  </si>
  <si>
    <r>
      <rPr>
        <sz val="11"/>
        <color rgb="FF000000"/>
        <rFont val="Calibri"/>
      </rPr>
      <t xml:space="preserve">External devices that are not compatible with DMA-remapping will not be enumerated and will not function unless/until the user has logged in successfully </t>
    </r>
    <r>
      <rPr>
        <i/>
        <sz val="11"/>
        <color rgb="FF000000"/>
        <rFont val="Calibri"/>
      </rPr>
      <t>and</t>
    </r>
    <r>
      <rPr>
        <sz val="11"/>
        <color rgb="FF000000"/>
        <rFont val="Calibri"/>
      </rPr>
      <t xml:space="preserve"> has an unlocked user session. Once enumerated, these devices will continue to function, regardless of the state of the session. Devices that </t>
    </r>
    <r>
      <rPr>
        <b/>
        <sz val="11"/>
        <color rgb="FF000000"/>
        <rFont val="Calibri"/>
      </rPr>
      <t>are</t>
    </r>
    <r>
      <rPr>
        <sz val="11"/>
        <color rgb="FF000000"/>
        <rFont val="Calibri"/>
      </rPr>
      <t xml:space="preserve"> compatible with DMA-remapping will be enumerated immediately, with their device memory isolated.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</si>
  <si>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HKLM\SOFTWARE\Policies\Microsoft\Windows\Kernel DMA Protection:DeviceEnumerationPolicy</t>
    </r>
    <r>
      <rPr>
        <sz val="11"/>
        <color rgb="FF006096"/>
        <rFont val="Roboto Condensed"/>
      </rPr>
      <t xml:space="preserve">
</t>
    </r>
  </si>
  <si>
    <r>
      <rPr>
        <sz val="11"/>
        <color rgb="FF000000"/>
        <rFont val="Calibri"/>
      </rPr>
      <t>Windows 10 R1803 or newer: Enabled if UEFI BIOS is present. Disabled if using legacy BIOS.</t>
    </r>
    <r>
      <rPr>
        <sz val="11"/>
        <color rgb="FF000000"/>
        <rFont val="Calibri"/>
      </rPr>
      <t xml:space="preserve">
</t>
    </r>
    <r>
      <rPr>
        <sz val="11"/>
        <color rgb="FF000000"/>
        <rFont val="Calibri"/>
      </rPr>
      <t>Older OSes: Not supported (i.e. Disabled).</t>
    </r>
  </si>
  <si>
    <t>Drive encryption</t>
  </si>
  <si>
    <t>Medium-14.00</t>
  </si>
  <si>
    <r>
      <rPr>
        <b/>
        <sz val="11"/>
        <color rgb="FF003B5C"/>
        <rFont val="Calibri"/>
      </rPr>
      <t>Section overview: 'Drive encryption'</t>
    </r>
  </si>
  <si>
    <r>
      <rPr>
        <sz val="11"/>
        <color rgb="FF000000"/>
        <rFont val="Calibri"/>
      </rPr>
      <t xml:space="preserve">Configure the individual settings in recommendations </t>
    </r>
    <r>
      <rPr>
        <b/>
        <sz val="11"/>
        <color rgb="FF000000"/>
        <rFont val="Calibri"/>
      </rPr>
      <t>Medium-14.01</t>
    </r>
    <r>
      <rPr>
        <sz val="11"/>
        <color rgb="FF000000"/>
        <rFont val="Calibri"/>
      </rPr>
      <t xml:space="preserve"> through </t>
    </r>
    <r>
      <rPr>
        <b/>
        <sz val="11"/>
        <color rgb="FF000000"/>
        <rFont val="Calibri"/>
      </rPr>
      <t>Medium-14.26</t>
    </r>
    <r>
      <rPr>
        <sz val="11"/>
        <color rgb="FF000000"/>
        <rFont val="Calibri"/>
      </rPr>
      <t xml:space="preserve"> to implement drive encryption.</t>
    </r>
  </si>
  <si>
    <r>
      <rPr>
        <sz val="11"/>
        <color rgb="FF000000"/>
        <rFont val="Calibri"/>
      </rPr>
      <t>Malicious actors with physical access to a workstation may be able to use a bootable CD/DVD or USB media to load their own operating environment. From this environment, they can access the local file system to gain access to sensitive information or the SAM database to access password hashes. In addition, malicious actors that gain access to a stolen or unsanitised hard drive, or other removable media, will be able to recover its contents when connected to another machine on which they have administrative access and can take ownership of files. To reduce this risk, AES-based full disk encryption should be used to protect the contents of hard drives from unauthorised access. The use of full disk encryption may also contribute to streamlining media sanitisation during decommissioning processes. If Microsoft BitLocker is used, the following Group Policy settings should be implemented.</t>
    </r>
  </si>
  <si>
    <t>Medium-14.01</t>
  </si>
  <si>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</si>
  <si>
    <r>
      <rPr>
        <sz val="11"/>
        <color rgb="FF000000"/>
        <rFont val="Calibri"/>
      </rPr>
      <t xml:space="preserve">To establish the recommended configuration via configuration profiles, set the following Settings Catalog path to </t>
    </r>
    <r>
      <rPr>
        <b/>
        <sz val="11"/>
        <color rgb="FF000000"/>
        <rFont val="Calibri"/>
      </rPr>
      <t>XTS-AES 128-bit (default)</t>
    </r>
    <r>
      <rPr>
        <sz val="11"/>
        <color rgb="FF000000"/>
        <rFont val="Calibri"/>
      </rPr>
      <t xml:space="preserve"> or </t>
    </r>
    <r>
      <rPr>
        <b/>
        <sz val="11"/>
        <color rgb="FF000000"/>
        <rFont val="Calibri"/>
      </rPr>
      <t>XTS-AES 256-bit</t>
    </r>
    <r>
      <rPr>
        <sz val="11"/>
        <color rgb="FF000000"/>
        <rFont val="Calibri"/>
      </rPr>
      <t>.</t>
    </r>
    <r>
      <rPr>
        <sz val="11"/>
        <color rgb="FF000000"/>
        <rFont val="Calibri"/>
      </rPr>
      <t xml:space="preserve">
</t>
    </r>
    <r>
      <rPr>
        <sz val="11"/>
        <color rgb="FF006096"/>
        <rFont val="Roboto Condensed"/>
      </rPr>
      <t>Administrative Templates\Windows Components\BitLocker Drive Encryption\Choose drive encryption method and cipher strength (Windows 10 [Version 1511] and later)\Select the encryption method for operating system drives:</t>
    </r>
    <r>
      <rPr>
        <sz val="11"/>
        <color rgb="FF006096"/>
        <rFont val="Roboto Condensed"/>
      </rPr>
      <t xml:space="preserve">
</t>
    </r>
  </si>
  <si>
    <r>
      <rPr>
        <sz val="11"/>
        <color rgb="FF000000"/>
        <rFont val="Calibri"/>
      </rPr>
      <t>This policy setting determines which encryption method should be used for operating system drives.</t>
    </r>
    <r>
      <rPr>
        <sz val="11"/>
        <color rgb="FF000000"/>
        <rFont val="Calibri"/>
      </rPr>
      <t xml:space="preserve">
</t>
    </r>
    <r>
      <rPr>
        <sz val="11"/>
        <color rgb="FF000000"/>
        <rFont val="Calibri"/>
      </rPr>
      <t xml:space="preserve">The recommended state for this setting is: </t>
    </r>
    <r>
      <rPr>
        <b/>
        <sz val="11"/>
        <color rgb="FF000000"/>
        <rFont val="Calibri"/>
      </rPr>
      <t>XTS-AES 128-bit (default)</t>
    </r>
    <r>
      <rPr>
        <sz val="11"/>
        <color rgb="FF000000"/>
        <rFont val="Calibri"/>
      </rPr>
      <t xml:space="preserve"> or </t>
    </r>
    <r>
      <rPr>
        <b/>
        <sz val="11"/>
        <color rgb="FF000000"/>
        <rFont val="Calibri"/>
      </rPr>
      <t>XTS-AES 256-bit</t>
    </r>
  </si>
  <si>
    <r>
      <rPr>
        <sz val="11"/>
        <color rgb="FF000000"/>
        <rFont val="Calibri"/>
      </rPr>
      <t>Enforcing the default value of</t>
    </r>
    <r>
      <rPr>
        <sz val="11"/>
        <color rgb="FF000000"/>
        <rFont val="Calibri"/>
      </rPr>
      <t xml:space="preserve">
</t>
    </r>
    <r>
      <rPr>
        <sz val="11"/>
        <color rgb="FF000000"/>
        <rFont val="Calibri"/>
      </rPr>
      <t>XTS-AES 128-bit (default)</t>
    </r>
    <r>
      <rPr>
        <sz val="11"/>
        <color rgb="FF000000"/>
        <rFont val="Calibri"/>
      </rPr>
      <t xml:space="preserve">
</t>
    </r>
    <r>
      <rPr>
        <sz val="11"/>
        <color rgb="FF000000"/>
        <rFont val="Calibri"/>
      </rPr>
      <t>or higher helps ensure that a weaker cipher is not used to protect data on operating system drives.</t>
    </r>
  </si>
  <si>
    <r>
      <rPr>
        <sz val="11"/>
        <color rgb="FF000000"/>
        <rFont val="Calibri"/>
      </rPr>
      <t>None - this setting enforces the default value or higher.</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</si>
  <si>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6</t>
    </r>
    <r>
      <rPr>
        <sz val="11"/>
        <color rgb="FF000000"/>
        <rFont val="Calibri"/>
      </rPr>
      <t xml:space="preserve"> or </t>
    </r>
    <r>
      <rPr>
        <b/>
        <sz val="11"/>
        <color rgb="FF000000"/>
        <rFont val="Calibri"/>
      </rPr>
      <t>7</t>
    </r>
    <r>
      <rPr>
        <sz val="11"/>
        <color rgb="FF000000"/>
        <rFont val="Calibri"/>
      </rPr>
      <t>.</t>
    </r>
    <r>
      <rPr>
        <sz val="11"/>
        <color rgb="FF000000"/>
        <rFont val="Calibri"/>
      </rPr>
      <t xml:space="preserve">
</t>
    </r>
    <r>
      <rPr>
        <sz val="11"/>
        <color rgb="FF006096"/>
        <rFont val="Roboto Condensed"/>
      </rPr>
      <t>HKLM\SOFTWARE\Policies\Microsoft\FVE:EncryptionMethodWithXtsOs</t>
    </r>
    <r>
      <rPr>
        <sz val="11"/>
        <color rgb="FF006096"/>
        <rFont val="Roboto Condensed"/>
      </rPr>
      <t xml:space="preserve">
</t>
    </r>
  </si>
  <si>
    <r>
      <rPr>
        <sz val="11"/>
        <color rgb="FF000000"/>
        <rFont val="Calibri"/>
      </rPr>
      <t>XTS-AES 128-bit (default)</t>
    </r>
  </si>
  <si>
    <t>Medium-14.02</t>
  </si>
  <si>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 (default)</t>
    </r>
    <r>
      <rPr>
        <sz val="11"/>
        <color rgb="FF000000"/>
        <rFont val="Calibri"/>
      </rPr>
      <t>'</t>
    </r>
  </si>
  <si>
    <r>
      <rPr>
        <sz val="11"/>
        <color rgb="FF000000"/>
        <rFont val="Calibri"/>
      </rPr>
      <t xml:space="preserve">To establish the recommended configuration via configuration profiles, set the following Settings Catalog path to </t>
    </r>
    <r>
      <rPr>
        <b/>
        <sz val="11"/>
        <color rgb="FF000000"/>
        <rFont val="Calibri"/>
      </rPr>
      <t>XTS-AES 128-bit (default)</t>
    </r>
    <r>
      <rPr>
        <sz val="11"/>
        <color rgb="FF000000"/>
        <rFont val="Calibri"/>
      </rPr>
      <t xml:space="preserve"> or </t>
    </r>
    <r>
      <rPr>
        <b/>
        <sz val="11"/>
        <color rgb="FF000000"/>
        <rFont val="Calibri"/>
      </rPr>
      <t>XTS-AES 256-bit</t>
    </r>
    <r>
      <rPr>
        <sz val="11"/>
        <color rgb="FF000000"/>
        <rFont val="Calibri"/>
      </rPr>
      <t>.</t>
    </r>
    <r>
      <rPr>
        <sz val="11"/>
        <color rgb="FF000000"/>
        <rFont val="Calibri"/>
      </rPr>
      <t xml:space="preserve">
</t>
    </r>
    <r>
      <rPr>
        <sz val="11"/>
        <color rgb="FF006096"/>
        <rFont val="Roboto Condensed"/>
      </rPr>
      <t>Administrative Templates\Windows Components\BitLocker Drive Encryption\Choose drive encryption method and cipher strength (Windows 10 [Version 1511] and later)\Select the encryption method for fixed data drives</t>
    </r>
    <r>
      <rPr>
        <sz val="11"/>
        <color rgb="FF006096"/>
        <rFont val="Roboto Condensed"/>
      </rPr>
      <t xml:space="preserve">
</t>
    </r>
  </si>
  <si>
    <r>
      <rPr>
        <sz val="11"/>
        <color rgb="FF000000"/>
        <rFont val="Calibri"/>
      </rPr>
      <t>This policy setting determines which encryption method should be used for fixed data drives.</t>
    </r>
    <r>
      <rPr>
        <sz val="11"/>
        <color rgb="FF000000"/>
        <rFont val="Calibri"/>
      </rPr>
      <t xml:space="preserve">
</t>
    </r>
    <r>
      <rPr>
        <sz val="11"/>
        <color rgb="FF000000"/>
        <rFont val="Calibri"/>
      </rPr>
      <t xml:space="preserve">The recommended state for this setting is: </t>
    </r>
    <r>
      <rPr>
        <b/>
        <sz val="11"/>
        <color rgb="FF000000"/>
        <rFont val="Calibri"/>
      </rPr>
      <t>XTS-AES 128-bit (default)</t>
    </r>
    <r>
      <rPr>
        <sz val="11"/>
        <color rgb="FF000000"/>
        <rFont val="Calibri"/>
      </rPr>
      <t xml:space="preserve"> or </t>
    </r>
    <r>
      <rPr>
        <b/>
        <sz val="11"/>
        <color rgb="FF000000"/>
        <rFont val="Calibri"/>
      </rPr>
      <t>XTS-AES 256-bit</t>
    </r>
  </si>
  <si>
    <r>
      <rPr>
        <sz val="11"/>
        <color rgb="FF000000"/>
        <rFont val="Calibri"/>
      </rPr>
      <t>Enforcing the default value of</t>
    </r>
    <r>
      <rPr>
        <sz val="11"/>
        <color rgb="FF000000"/>
        <rFont val="Calibri"/>
      </rPr>
      <t xml:space="preserve">
</t>
    </r>
    <r>
      <rPr>
        <sz val="11"/>
        <color rgb="FF000000"/>
        <rFont val="Calibri"/>
      </rPr>
      <t>XTS-AES 128-bit (default)</t>
    </r>
    <r>
      <rPr>
        <sz val="11"/>
        <color rgb="FF000000"/>
        <rFont val="Calibri"/>
      </rPr>
      <t xml:space="preserve">
</t>
    </r>
    <r>
      <rPr>
        <sz val="11"/>
        <color rgb="FF000000"/>
        <rFont val="Calibri"/>
      </rPr>
      <t>or higher helps ensure that a weaker cipher is not used to protect data on fixed data drives.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</si>
  <si>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6</t>
    </r>
    <r>
      <rPr>
        <sz val="11"/>
        <color rgb="FF000000"/>
        <rFont val="Calibri"/>
      </rPr>
      <t xml:space="preserve"> or </t>
    </r>
    <r>
      <rPr>
        <b/>
        <sz val="11"/>
        <color rgb="FF000000"/>
        <rFont val="Calibri"/>
      </rPr>
      <t>7</t>
    </r>
    <r>
      <rPr>
        <sz val="11"/>
        <color rgb="FF000000"/>
        <rFont val="Calibri"/>
      </rPr>
      <t>.</t>
    </r>
    <r>
      <rPr>
        <sz val="11"/>
        <color rgb="FF000000"/>
        <rFont val="Calibri"/>
      </rPr>
      <t xml:space="preserve">
</t>
    </r>
    <r>
      <rPr>
        <sz val="11"/>
        <color rgb="FF006096"/>
        <rFont val="Roboto Condensed"/>
      </rPr>
      <t>HKLM\SOFTWARE\Policies\Microsoft\FVE:EncryptionMethodWithXtsFdv</t>
    </r>
    <r>
      <rPr>
        <sz val="11"/>
        <color rgb="FF006096"/>
        <rFont val="Roboto Condensed"/>
      </rPr>
      <t xml:space="preserve">
</t>
    </r>
  </si>
  <si>
    <t>Medium-14.03</t>
  </si>
  <si>
    <r>
      <rPr>
        <sz val="11"/>
        <rFont val="Calibri"/>
      </rPr>
      <t xml:space="preserve">Ensure </t>
    </r>
    <r>
      <rPr>
        <sz val="11"/>
        <color rgb="FF000000"/>
        <rFont val="Calibri"/>
      </rPr>
      <t>'</t>
    </r>
    <r>
      <rPr>
        <b/>
        <sz val="11"/>
        <color rgb="FF000000"/>
        <rFont val="Calibri"/>
      </rPr>
      <t>Choose drive encryption method and cipher strength (Windows 10 [Version 1511] and later): Select the encryption method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XTS-AES 128-bit</t>
    </r>
    <r>
      <rPr>
        <sz val="11"/>
        <color rgb="FF000000"/>
        <rFont val="Calibri"/>
      </rPr>
      <t>'</t>
    </r>
  </si>
  <si>
    <r>
      <rPr>
        <sz val="11"/>
        <color rgb="FF000000"/>
        <rFont val="Calibri"/>
      </rPr>
      <t xml:space="preserve">To establish the recommended configuration via configuration profiles, set the following Settings Catalog path to: </t>
    </r>
    <r>
      <rPr>
        <b/>
        <sz val="11"/>
        <color rgb="FF000000"/>
        <rFont val="Calibri"/>
      </rPr>
      <t>XTS-AES 128-bit</t>
    </r>
    <r>
      <rPr>
        <sz val="11"/>
        <color rgb="FF000000"/>
        <rFont val="Calibri"/>
      </rPr>
      <t xml:space="preserve"> or </t>
    </r>
    <r>
      <rPr>
        <b/>
        <sz val="11"/>
        <color rgb="FF000000"/>
        <rFont val="Calibri"/>
      </rPr>
      <t>XTS-AES 256-bit</t>
    </r>
    <r>
      <rPr>
        <sz val="11"/>
        <color rgb="FF000000"/>
        <rFont val="Calibri"/>
      </rPr>
      <t>.</t>
    </r>
    <r>
      <rPr>
        <sz val="11"/>
        <color rgb="FF000000"/>
        <rFont val="Calibri"/>
      </rPr>
      <t xml:space="preserve">
</t>
    </r>
    <r>
      <rPr>
        <sz val="11"/>
        <color rgb="FF006096"/>
        <rFont val="Roboto Condensed"/>
      </rPr>
      <t>Administrative Templates\Windows Components\BitLocker Drive Encryption\Choose drive encryption method and cipher strength (Windows 10 [Version 1511] and later)\Select the encryption method for removable data drives:</t>
    </r>
    <r>
      <rPr>
        <sz val="11"/>
        <color rgb="FF006096"/>
        <rFont val="Roboto Condensed"/>
      </rPr>
      <t xml:space="preserve">
</t>
    </r>
  </si>
  <si>
    <r>
      <rPr>
        <sz val="11"/>
        <color rgb="FF000000"/>
        <rFont val="Calibri"/>
      </rPr>
      <t>This policy setting determines which encryption method should be used for operating system drives.</t>
    </r>
    <r>
      <rPr>
        <sz val="11"/>
        <color rgb="FF000000"/>
        <rFont val="Calibri"/>
      </rPr>
      <t xml:space="preserve">
</t>
    </r>
    <r>
      <rPr>
        <sz val="11"/>
        <color rgb="FF000000"/>
        <rFont val="Calibri"/>
      </rPr>
      <t xml:space="preserve">The recommended state for this setting is: </t>
    </r>
    <r>
      <rPr>
        <b/>
        <sz val="11"/>
        <color rgb="FF000000"/>
        <rFont val="Calibri"/>
      </rPr>
      <t>XTS-AES 128-bit</t>
    </r>
    <r>
      <rPr>
        <sz val="11"/>
        <color rgb="FF000000"/>
        <rFont val="Calibri"/>
      </rPr>
      <t xml:space="preserve"> or </t>
    </r>
    <r>
      <rPr>
        <b/>
        <sz val="11"/>
        <color rgb="FF000000"/>
        <rFont val="Calibri"/>
      </rPr>
      <t>XTS-AES 256-bit</t>
    </r>
  </si>
  <si>
    <r>
      <rPr>
        <sz val="11"/>
        <color rgb="FF000000"/>
        <rFont val="Calibri"/>
      </rPr>
      <t>The default value of AES-CBC 128-bit is used for backwards compatibility with other operating systems. Using the other available ciphers will increase the level of security for sensitive data, but it may impact compatibility with other operating systems.</t>
    </r>
    <r>
      <rPr>
        <sz val="11"/>
        <color rgb="FF000000"/>
        <rFont val="Calibri"/>
      </rPr>
      <t xml:space="preserve">
</t>
    </r>
    <r>
      <rPr>
        <sz val="11"/>
        <color rgb="FF000000"/>
        <rFont val="Calibri"/>
      </rPr>
      <t>This setting is included in the benchmark because it is automatically added when 'Choose drive encryption method and cipher strength' is enabled. System administrators should use the most secure cipher available to them whenever possible.</t>
    </r>
  </si>
  <si>
    <r>
      <rPr>
        <sz val="11"/>
        <color rgb="FF000000"/>
        <rFont val="Calibri"/>
      </rPr>
      <t>Using settings beyond the default value of AES-CBC 128-bit may decrease the backwards compatibility of encrypted removable drives when used in other systems.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</si>
  <si>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6</t>
    </r>
    <r>
      <rPr>
        <sz val="11"/>
        <color rgb="FF000000"/>
        <rFont val="Calibri"/>
      </rPr>
      <t xml:space="preserve"> or </t>
    </r>
    <r>
      <rPr>
        <b/>
        <sz val="11"/>
        <color rgb="FF000000"/>
        <rFont val="Calibri"/>
      </rPr>
      <t>7</t>
    </r>
    <r>
      <rPr>
        <sz val="11"/>
        <color rgb="FF000000"/>
        <rFont val="Calibri"/>
      </rPr>
      <t>.</t>
    </r>
    <r>
      <rPr>
        <sz val="11"/>
        <color rgb="FF000000"/>
        <rFont val="Calibri"/>
      </rPr>
      <t xml:space="preserve">
</t>
    </r>
    <r>
      <rPr>
        <sz val="11"/>
        <color rgb="FF006096"/>
        <rFont val="Roboto Condensed"/>
      </rPr>
      <t>HKLM\SOFTWARE\Policies\Microsoft\FVE:EncryptionMethodWithXtsRdv</t>
    </r>
    <r>
      <rPr>
        <sz val="11"/>
        <color rgb="FF006096"/>
        <rFont val="Roboto Condensed"/>
      </rPr>
      <t xml:space="preserve">
</t>
    </r>
  </si>
  <si>
    <t>Medium-14.04</t>
  </si>
  <si>
    <r>
      <rPr>
        <sz val="11"/>
        <rFont val="Calibri"/>
      </rPr>
      <t xml:space="preserve">Ensure </t>
    </r>
    <r>
      <rPr>
        <sz val="11"/>
        <color rgb="FF000000"/>
        <rFont val="Calibri"/>
      </rPr>
      <t>'</t>
    </r>
    <r>
      <rPr>
        <b/>
        <sz val="11"/>
        <color rgb="FF000000"/>
        <rFont val="Calibri"/>
      </rPr>
      <t>Disable new DMA devices when this computer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</si>
  <si>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Encryption\Disable new DMA devices when this computer is locked</t>
    </r>
    <r>
      <rPr>
        <sz val="11"/>
        <color rgb="FF006096"/>
        <rFont val="Roboto Condensed"/>
      </rPr>
      <t xml:space="preserve">
</t>
    </r>
  </si>
  <si>
    <t>Medium-14.05</t>
  </si>
  <si>
    <r>
      <rPr>
        <sz val="11"/>
        <rFont val="Calibri"/>
      </rPr>
      <t xml:space="preserve">Ensure </t>
    </r>
    <r>
      <rPr>
        <sz val="11"/>
        <color rgb="FF000000"/>
        <rFont val="Calibri"/>
      </rPr>
      <t>'</t>
    </r>
    <r>
      <rPr>
        <b/>
        <sz val="11"/>
        <color rgb="FF000000"/>
        <rFont val="Calibri"/>
      </rPr>
      <t>Prevent memory overwrite on restart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</si>
  <si>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Encryption\Prevent memory overwrite on restart</t>
    </r>
    <r>
      <rPr>
        <sz val="11"/>
        <color rgb="FF006096"/>
        <rFont val="Roboto Condensed"/>
      </rPr>
      <t xml:space="preserve">
</t>
    </r>
  </si>
  <si>
    <t>Medium-14.06</t>
  </si>
  <si>
    <r>
      <rPr>
        <sz val="11"/>
        <rFont val="Calibri"/>
      </rPr>
      <t xml:space="preserve">Ensure </t>
    </r>
    <r>
      <rPr>
        <sz val="11"/>
        <color rgb="FF000000"/>
        <rFont val="Calibri"/>
      </rPr>
      <t>'</t>
    </r>
    <r>
      <rPr>
        <b/>
        <sz val="11"/>
        <color rgb="FF000000"/>
        <rFont val="Calibri"/>
      </rPr>
      <t>Choose how BitLocker-protected fixed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</si>
  <si>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Encryption\Fixed Data Drives\Choose how BitLocker-protected fixed drives can be recovered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</si>
  <si>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fixed data drives are recovered in the absence of the required credentials. This policy setting is applied when you turn on BitLocker.</t>
    </r>
    <r>
      <rPr>
        <sz val="11"/>
        <color rgb="FF000000"/>
        <rFont val="Calibri"/>
      </rPr>
      <t xml:space="preserve">
</t>
    </r>
    <r>
      <rPr>
        <sz val="11"/>
        <color rgb="FF000000"/>
        <rFont val="Calibri"/>
      </rPr>
      <t>The "Allow data recovery agent" check box is used to specify whether a Data Recovery Agent can be used with BitLocker-protected fixed data drives. Before a Data Recovery Agent can be used it must be added from the Public Key Policies item in either the Group Policy Management Console or the Local Group Policy Editor. Consult the BitLocker Drive Encryption Deployment Guide on Microsoft TechNet for more information about adding Data Recovery Agents.</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Select "Omit recovery options from the BitLocker setup wizard" to prevent users from specifying recovery options when they enable BitLocker on a drive. This means that you will not be able to specify which recovery option to use when you enable BitLocker, instead BitLocker recovery options for the drive are determined by the policy setting.</t>
    </r>
    <r>
      <rPr>
        <sz val="11"/>
        <color rgb="FF000000"/>
        <rFont val="Calibri"/>
      </rPr>
      <t xml:space="preserve">
</t>
    </r>
    <r>
      <rPr>
        <sz val="11"/>
        <color rgb="FF000000"/>
        <rFont val="Calibri"/>
      </rPr>
      <t>In "Save BitLocker recovery information to Active Directory Domain Services" choose which BitLocker recovery information to store in AD DS for fixed data drives. If you select "Backup recovery password and key package", both the BitLocker recovery password and key package are stored in AD DS. Storing the key package supports recovering data from a drive that has been physically corrupted. If you select "Backup recovery password only", only the recovery password is stored in AD DS.</t>
    </r>
    <r>
      <rPr>
        <sz val="11"/>
        <color rgb="FF000000"/>
        <rFont val="Calibri"/>
      </rPr>
      <t xml:space="preserve">
</t>
    </r>
    <r>
      <rPr>
        <sz val="11"/>
        <color rgb="FF000000"/>
        <rFont val="Calibri"/>
      </rPr>
      <t>Select the "Do not enable BitLocker until recovery information is stored in AD DS for fixed data drives" check box if you want to prevent users from enabling BitLocker unless the computer is connected to the domain and the backup of BitLocker recovery information to AD DS succeeds.</t>
    </r>
    <r>
      <rPr>
        <sz val="11"/>
        <color rgb="FF000000"/>
        <rFont val="Calibri"/>
      </rPr>
      <t xml:space="preserve">
</t>
    </r>
    <r>
      <rPr>
        <b/>
        <sz val="11"/>
        <color rgb="FF000000"/>
        <rFont val="Calibri"/>
      </rPr>
      <t>Note:</t>
    </r>
    <r>
      <rPr>
        <sz val="11"/>
        <color rgb="FF000000"/>
        <rFont val="Calibri"/>
      </rPr>
      <t xml:space="preserve"> If the "Do not enable BitLocker until recovery information is stored in AD DS for fixed data drives" check box is selected, a recovery password is automatically generated.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</si>
  <si>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Administrators should always have a safe, secure way to access encrypted data in the event users cannot access their data.</t>
    </r>
    <r>
      <rPr>
        <sz val="11"/>
        <color rgb="FF000000"/>
        <rFont val="Calibri"/>
      </rPr>
      <t xml:space="preserve">
</t>
    </r>
    <r>
      <rPr>
        <sz val="11"/>
        <color rgb="FF000000"/>
        <rFont val="Calibri"/>
      </rPr>
      <t>Additionally, as with any authentication method, a drive can be compromised by guessing or finding the authentication information used to access the drive.</t>
    </r>
  </si>
  <si>
    <r>
      <rPr>
        <sz val="11"/>
        <color rgb="FF000000"/>
        <rFont val="Calibri"/>
      </rPr>
      <t>To use BitLocker, a Data Recovery Agent will need to be configured for fixed drives. To recover a drive will require highly-controlled access to the Data Recovery Agent private key.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</si>
  <si>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HKLM\SOFTWARE\Policies\Microsoft\FVE:FDVRecovery</t>
    </r>
    <r>
      <rPr>
        <sz val="11"/>
        <color rgb="FF006096"/>
        <rFont val="Roboto Condensed"/>
      </rPr>
      <t xml:space="preserve">
</t>
    </r>
  </si>
  <si>
    <r>
      <rPr>
        <sz val="11"/>
        <color rgb="FF000000"/>
        <rFont val="Calibri"/>
      </rPr>
      <t>Disabled. (The default recovery options are supported for BitLocker recovery - a DRA is allowed, and the recovery options can be specified by the user including the recovery password and recovery key, and recovery information is not backed up to AD DS.)</t>
    </r>
  </si>
  <si>
    <t>Medium-14.07</t>
  </si>
  <si>
    <r>
      <rPr>
        <sz val="11"/>
        <rFont val="Calibri"/>
      </rPr>
      <t xml:space="preserve">Ensure </t>
    </r>
    <r>
      <rPr>
        <sz val="11"/>
        <color rgb="FF000000"/>
        <rFont val="Calibri"/>
      </rPr>
      <t>'</t>
    </r>
    <r>
      <rPr>
        <b/>
        <sz val="11"/>
        <color rgb="FF000000"/>
        <rFont val="Calibri"/>
      </rPr>
      <t>Configure use of passwords for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</si>
  <si>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Encryption\Fixed Data Drives\Configure use of passwords for fixed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</si>
  <si>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specifies whether a password is required to unlock BitLocker-protected fixed data drives.</t>
    </r>
    <r>
      <rPr>
        <sz val="11"/>
        <color rgb="FF000000"/>
        <rFont val="Calibri"/>
      </rPr>
      <t xml:space="preserve">
</t>
    </r>
    <r>
      <rPr>
        <b/>
        <sz val="11"/>
        <color rgb="FF000000"/>
        <rFont val="Calibri"/>
      </rPr>
      <t>Note:</t>
    </r>
    <r>
      <rPr>
        <sz val="11"/>
        <color rgb="FF000000"/>
        <rFont val="Calibri"/>
      </rPr>
      <t xml:space="preserve"> This setting is enforced when turning on BitLocker, not when unlocking a volume. BitLocker will allow unlocking a drive with any of the protectors available on the drive.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</si>
  <si>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Using a dictionary-style attack, passwords can be guessed or discovered by repeatedly attempting to unlock a drive. Since this type of BitLocker password does include anti-dictionary attack protections provided by a TPM, for example, there is no mechanism to slow down rapid brute-force attacks against them.</t>
    </r>
  </si>
  <si>
    <r>
      <rPr>
        <sz val="11"/>
        <color rgb="FF000000"/>
        <rFont val="Calibri"/>
      </rPr>
      <t>The password option will not be available when configuring BitLocker for fixed drives.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</si>
  <si>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HKLM\SOFTWARE\Policies\Microsoft\FVE:FDVPassphrase</t>
    </r>
    <r>
      <rPr>
        <sz val="11"/>
        <color rgb="FF006096"/>
        <rFont val="Roboto Condensed"/>
      </rPr>
      <t xml:space="preserve">
</t>
    </r>
  </si>
  <si>
    <r>
      <rPr>
        <sz val="11"/>
        <color rgb="FF000000"/>
        <rFont val="Calibri"/>
      </rPr>
      <t>Passwords are supported, without complexity requirements and with an 8 character minimum.</t>
    </r>
  </si>
  <si>
    <t>Medium-14.08</t>
  </si>
  <si>
    <r>
      <rPr>
        <sz val="11"/>
        <rFont val="Calibri"/>
      </rPr>
      <t xml:space="preserve">Ensure </t>
    </r>
    <r>
      <rPr>
        <sz val="11"/>
        <color rgb="FF000000"/>
        <rFont val="Calibri"/>
      </rPr>
      <t>'</t>
    </r>
    <r>
      <rPr>
        <b/>
        <sz val="11"/>
        <color rgb="FF000000"/>
        <rFont val="Calibri"/>
      </rPr>
      <t>Deny write access to fixed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</si>
  <si>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Encryption\Fixed Data Drives\Deny write access to fixed drives not protected by BitLocker</t>
    </r>
    <r>
      <rPr>
        <sz val="11"/>
        <color rgb="FF006096"/>
        <rFont val="Roboto Condensed"/>
      </rPr>
      <t xml:space="preserve">
</t>
    </r>
  </si>
  <si>
    <t>Medium-14.09</t>
  </si>
  <si>
    <r>
      <rPr>
        <sz val="11"/>
        <rFont val="Calibri"/>
      </rPr>
      <t xml:space="preserve">Ensure </t>
    </r>
    <r>
      <rPr>
        <sz val="11"/>
        <color rgb="FF000000"/>
        <rFont val="Calibri"/>
      </rPr>
      <t>'</t>
    </r>
    <r>
      <rPr>
        <b/>
        <sz val="11"/>
        <color rgb="FF000000"/>
        <rFont val="Calibri"/>
      </rPr>
      <t>Enforce drive encryption type on fixed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Full encryption</t>
    </r>
    <r>
      <rPr>
        <sz val="11"/>
        <color rgb="FF000000"/>
        <rFont val="Calibri"/>
      </rPr>
      <t>'</t>
    </r>
  </si>
  <si>
    <r>
      <rPr>
        <sz val="11"/>
        <color rgb="FF000000"/>
        <rFont val="Calibri"/>
      </rPr>
      <t xml:space="preserve">Set the following UI path to </t>
    </r>
    <r>
      <rPr>
        <b/>
        <sz val="11"/>
        <color rgb="FF000000"/>
        <rFont val="Calibri"/>
      </rPr>
      <t>Enabled: Full encryption</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Encryption\Fixed Data Drives\Enforce drive encryption type on fixed data drives</t>
    </r>
    <r>
      <rPr>
        <sz val="11"/>
        <color rgb="FF006096"/>
        <rFont val="Roboto Condensed"/>
      </rPr>
      <t xml:space="preserve">
</t>
    </r>
  </si>
  <si>
    <t>Medium-14.10</t>
  </si>
  <si>
    <r>
      <rPr>
        <sz val="11"/>
        <rFont val="Calibri"/>
      </rPr>
      <t xml:space="preserve">Ensure </t>
    </r>
    <r>
      <rPr>
        <sz val="11"/>
        <color rgb="FF000000"/>
        <rFont val="Calibri"/>
      </rPr>
      <t>'</t>
    </r>
    <r>
      <rPr>
        <b/>
        <sz val="11"/>
        <color rgb="FF000000"/>
        <rFont val="Calibri"/>
      </rPr>
      <t>Allow devices compliant with InstantGo or HSTI to opt out of pre-boot PIN.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</si>
  <si>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Drives\Allow devices compliant with InstantGo or HSTI to opt out of pre-boot PIN.</t>
    </r>
    <r>
      <rPr>
        <sz val="11"/>
        <color rgb="FF006096"/>
        <rFont val="Roboto Condensed"/>
      </rPr>
      <t xml:space="preserve">
</t>
    </r>
  </si>
  <si>
    <t>Medium-14.11</t>
  </si>
  <si>
    <r>
      <rPr>
        <sz val="11"/>
        <rFont val="Calibri"/>
      </rPr>
      <t xml:space="preserve">Ensure </t>
    </r>
    <r>
      <rPr>
        <sz val="11"/>
        <color rgb="FF000000"/>
        <rFont val="Calibri"/>
      </rPr>
      <t>'</t>
    </r>
    <r>
      <rPr>
        <b/>
        <sz val="11"/>
        <color rgb="FF000000"/>
        <rFont val="Calibri"/>
      </rPr>
      <t>Allow enhanced PINs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</si>
  <si>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Drives\Allow enhanced PINs for startup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</si>
  <si>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configure whether or not enhanced startup PINs are used with BitLocker.</t>
    </r>
    <r>
      <rPr>
        <sz val="11"/>
        <color rgb="FF000000"/>
        <rFont val="Calibri"/>
      </rPr>
      <t xml:space="preserve">
</t>
    </r>
    <r>
      <rPr>
        <sz val="11"/>
        <color rgb="FF000000"/>
        <rFont val="Calibri"/>
      </rPr>
      <t>Enhanced startup PINs permit the use of characters including uppercase and lowercase letters, symbols, numbers, and spaces. This policy setting is applied when you turn on BitLocker.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</si>
  <si>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 numeric-only PIN provides less entropy than a PIN that is alpha-numeric. When not using enhanced PIN for startup, BitLocker requires the use of the function keys [F1-F10] for PIN entry since the PIN is entered in the pre-OS environment before localization support is available. This limits each PIN digit to one of ten possibilities. The TPM has an anti-hammering feature that includes a mechanism to exponentially increase the delay for PIN retry attempts; however, a threat actor is able to more effectively mount a brute force attack using a domain of 10 digits of the function keys.</t>
    </r>
  </si>
  <si>
    <r>
      <rPr>
        <sz val="11"/>
        <color rgb="FF000000"/>
        <rFont val="Calibri"/>
      </rPr>
      <t>All new BitLocker startup PINs set will be enhanced PINs.</t>
    </r>
    <r>
      <rPr>
        <sz val="11"/>
        <color rgb="FF000000"/>
        <rFont val="Calibri"/>
      </rPr>
      <t xml:space="preserve">
</t>
    </r>
    <r>
      <rPr>
        <b/>
        <sz val="11"/>
        <color rgb="FF000000"/>
        <rFont val="Calibri"/>
      </rPr>
      <t>Note:</t>
    </r>
    <r>
      <rPr>
        <sz val="11"/>
        <color rgb="FF000000"/>
        <rFont val="Calibri"/>
      </rPr>
      <t xml:space="preserve"> Not all computers enable full keyboard support in the Pre-OS environment. Some keys may not be available. It is recommended this functionality be tested using the computers in your environment prior to it being deployed.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</si>
  <si>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HKLM\SOFTWARE\Policies\Microsoft\FVE:UseEnhancedPin</t>
    </r>
    <r>
      <rPr>
        <sz val="11"/>
        <color rgb="FF006096"/>
        <rFont val="Roboto Condensed"/>
      </rPr>
      <t xml:space="preserve">
</t>
    </r>
  </si>
  <si>
    <r>
      <rPr>
        <sz val="11"/>
        <color rgb="FF000000"/>
        <rFont val="Calibri"/>
      </rPr>
      <t>Disabled. (Enhanced PINs will not be used.)</t>
    </r>
  </si>
  <si>
    <t>Medium-14.12</t>
  </si>
  <si>
    <r>
      <rPr>
        <sz val="11"/>
        <rFont val="Calibri"/>
      </rPr>
      <t xml:space="preserve">Ensure </t>
    </r>
    <r>
      <rPr>
        <sz val="11"/>
        <color rgb="FF000000"/>
        <rFont val="Calibri"/>
      </rPr>
      <t>'</t>
    </r>
    <r>
      <rPr>
        <b/>
        <sz val="11"/>
        <color rgb="FF000000"/>
        <rFont val="Calibri"/>
      </rPr>
      <t>Allow network unlocked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</si>
  <si>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Drives\Allow network unlocked at startup</t>
    </r>
    <r>
      <rPr>
        <sz val="11"/>
        <color rgb="FF006096"/>
        <rFont val="Roboto Condensed"/>
      </rPr>
      <t xml:space="preserve">
</t>
    </r>
  </si>
  <si>
    <t>Medium-14.13</t>
  </si>
  <si>
    <r>
      <rPr>
        <sz val="11"/>
        <rFont val="Calibri"/>
      </rPr>
      <t xml:space="preserve">Ensure </t>
    </r>
    <r>
      <rPr>
        <sz val="11"/>
        <color rgb="FF000000"/>
        <rFont val="Calibri"/>
      </rPr>
      <t>'</t>
    </r>
    <r>
      <rPr>
        <b/>
        <sz val="11"/>
        <color rgb="FF000000"/>
        <rFont val="Calibri"/>
      </rPr>
      <t>Allow Secure Boot for integrity validation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</si>
  <si>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Drives\Allow Secure Boot for integrity validation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</si>
  <si>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configure whether Secure Boot will be allowed as the platform integrity provider for BitLocker operating system drives.</t>
    </r>
    <r>
      <rPr>
        <sz val="11"/>
        <color rgb="FF000000"/>
        <rFont val="Calibri"/>
      </rPr>
      <t xml:space="preserve">
</t>
    </r>
    <r>
      <rPr>
        <sz val="11"/>
        <color rgb="FF000000"/>
        <rFont val="Calibri"/>
      </rPr>
      <t>Secure Boot ensures that the PC's pre-boot environment only loads firmware that is digitally signed by authorized software publishers. Secure Boot also provides more flexibility for managing pre-boot configuration than legacy BitLocker integrity checks.</t>
    </r>
    <r>
      <rPr>
        <sz val="11"/>
        <color rgb="FF000000"/>
        <rFont val="Calibri"/>
      </rPr>
      <t xml:space="preserve">
</t>
    </r>
    <r>
      <rPr>
        <sz val="11"/>
        <color rgb="FF000000"/>
        <rFont val="Calibri"/>
      </rPr>
      <t>Secure Boot requires a system that meets the UEFI 2.3.1 Specifications for Class 2 and Class 3 computers.</t>
    </r>
    <r>
      <rPr>
        <sz val="11"/>
        <color rgb="FF000000"/>
        <rFont val="Calibri"/>
      </rPr>
      <t xml:space="preserve">
</t>
    </r>
    <r>
      <rPr>
        <sz val="11"/>
        <color rgb="FF000000"/>
        <rFont val="Calibri"/>
      </rPr>
      <t>When this policy is enabled and the hardware is capable of using Secure Boot for BitLocker scenarios, the "Use enhanced Boot Configuration Data validation profile" group policy setting is ignored and Secure Boot verifies BCD settings according to the Secure Boot policy setting, which is configured separately from BitLocker.</t>
    </r>
    <r>
      <rPr>
        <sz val="11"/>
        <color rgb="FF000000"/>
        <rFont val="Calibri"/>
      </rPr>
      <t xml:space="preserve">
</t>
    </r>
    <r>
      <rPr>
        <b/>
        <sz val="11"/>
        <color rgb="FF000000"/>
        <rFont val="Calibri"/>
      </rPr>
      <t>Note:</t>
    </r>
    <r>
      <rPr>
        <sz val="11"/>
        <color rgb="FF000000"/>
        <rFont val="Calibri"/>
      </rPr>
      <t xml:space="preserve"> If the group policy setting "Configure TPM platform validation profile for native UEFI firmware configurations" is enabled and has PCR 7 omitted, BitLocker will be prevented from using Secure Boot for platform or Boot Configuration Data (BCD) integrity validation.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</si>
  <si>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Secure Boot ensures that only firmware digitally signed by authorized software publishers is loaded during computer startup, which reduces the risk of rootkits and other types of malware from gaining control of the system. It also helps provide protection against malicious users booting from an alternate operating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</si>
  <si>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HKLM\SOFTWARE\Policies\Microsoft\FVE:OSAllowSecureBootForIntegrity</t>
    </r>
    <r>
      <rPr>
        <sz val="11"/>
        <color rgb="FF006096"/>
        <rFont val="Roboto Condensed"/>
      </rPr>
      <t xml:space="preserve">
</t>
    </r>
  </si>
  <si>
    <r>
      <rPr>
        <sz val="11"/>
        <color rgb="FF000000"/>
        <rFont val="Calibri"/>
      </rPr>
      <t>Enabled. (BitLocker will use Secure Boot for platform integrity if the platform is capable of Secure Boot-based integrity validation.)</t>
    </r>
  </si>
  <si>
    <t>Medium-14.14</t>
  </si>
  <si>
    <r>
      <rPr>
        <sz val="11"/>
        <rFont val="Calibri"/>
      </rPr>
      <t xml:space="preserve">Ensure </t>
    </r>
    <r>
      <rPr>
        <sz val="11"/>
        <color rgb="FF000000"/>
        <rFont val="Calibri"/>
      </rPr>
      <t>'</t>
    </r>
    <r>
      <rPr>
        <b/>
        <sz val="11"/>
        <color rgb="FF000000"/>
        <rFont val="Calibri"/>
      </rPr>
      <t>Choose how BitLocker-protected operating system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</si>
  <si>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Drives\Choose how BitLocker-protected operating system drives can be recovered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</si>
  <si>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operating system drives are recovered in the absence of the required startup key information. This policy setting is applied when you turn on BitLocker.</t>
    </r>
    <r>
      <rPr>
        <sz val="11"/>
        <color rgb="FF000000"/>
        <rFont val="Calibri"/>
      </rPr>
      <t xml:space="preserve">
</t>
    </r>
    <r>
      <rPr>
        <sz val="11"/>
        <color rgb="FF000000"/>
        <rFont val="Calibri"/>
      </rPr>
      <t>The "Allow certificate-based data recovery agent" check box is used to specify whether a Data Recovery Agent can be used with BitLocker-protected operating system drives. Before a Data Recovery Agent can be used it must be added from the Public Key Policies item in either the Group Policy Management Console or the Local Group Policy Editor. Consult the BitLocker Drive Encryption Deployment Guide on Microsoft TechNet for more information about adding Data Recovery Agents.</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Select "Omit recovery options from the BitLocker setup wizard" to prevent users from specifying recovery options when they enable BitLocker on a drive. This means that you will not be able to specify which recovery option to use when you enable BitLocker, instead BitLocker recovery options for the drive are determined by the policy setting.</t>
    </r>
    <r>
      <rPr>
        <sz val="11"/>
        <color rgb="FF000000"/>
        <rFont val="Calibri"/>
      </rPr>
      <t xml:space="preserve">
</t>
    </r>
    <r>
      <rPr>
        <sz val="11"/>
        <color rgb="FF000000"/>
        <rFont val="Calibri"/>
      </rPr>
      <t>In "Save BitLocker recovery information to Active Directory Domain Services", choose which BitLocker recovery information to store in AD DS for operating system drives. If you select "Backup recovery password and key package", both the BitLocker recovery password and key package are stored in AD DS. Storing the key package supports recovering data from a drive that has been physically corrupted. If you select "Backup recovery password only", only the recovery password is stored in AD DS.</t>
    </r>
    <r>
      <rPr>
        <sz val="11"/>
        <color rgb="FF000000"/>
        <rFont val="Calibri"/>
      </rPr>
      <t xml:space="preserve">
</t>
    </r>
    <r>
      <rPr>
        <sz val="11"/>
        <color rgb="FF000000"/>
        <rFont val="Calibri"/>
      </rPr>
      <t>Select the "Do not enable BitLocker until recovery information is stored in AD DS for operating system drives" check box if you want to prevent users from enabling BitLocker unless the computer is connected to the domain and the backup of BitLocker recovery information to AD DS succeeds.</t>
    </r>
    <r>
      <rPr>
        <sz val="11"/>
        <color rgb="FF000000"/>
        <rFont val="Calibri"/>
      </rPr>
      <t xml:space="preserve">
</t>
    </r>
    <r>
      <rPr>
        <b/>
        <sz val="11"/>
        <color rgb="FF000000"/>
        <rFont val="Calibri"/>
      </rPr>
      <t>Note:</t>
    </r>
    <r>
      <rPr>
        <sz val="11"/>
        <color rgb="FF000000"/>
        <rFont val="Calibri"/>
      </rPr>
      <t xml:space="preserve"> If the "Do not enable BitLocker until recovery information is stored in AD DS for operating system drives" check box is selected, a recovery password is automatically generated.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</si>
  <si>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Should a user lose their primary means for accessing an encrypted OS volume, or should the system not pass its boot time integrity checks, the system will go into recovery mode. If the recovery key has not been backed up to Active Directory, the user would need to have saved the recovery key to another location such as a USB flash drive, or have printed the recovery password, and now have access to one of those in order to recovery the system. If the user is unable to produce the recovery key, then the user will be denied access to the encrypted volume and subsequently any data that is stored there.</t>
    </r>
  </si>
  <si>
    <r>
      <rPr>
        <sz val="11"/>
        <color rgb="FF000000"/>
        <rFont val="Calibri"/>
      </rPr>
      <t>Users will need to be domain connected to turn on BitLocker. This policy is not FIPS complaint.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</si>
  <si>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HKLM\SOFTWARE\Policies\Microsoft\FVE:OSRecovery</t>
    </r>
    <r>
      <rPr>
        <sz val="11"/>
        <color rgb="FF006096"/>
        <rFont val="Roboto Condensed"/>
      </rPr>
      <t xml:space="preserve">
</t>
    </r>
  </si>
  <si>
    <t>Medium-14.15</t>
  </si>
  <si>
    <r>
      <rPr>
        <sz val="11"/>
        <rFont val="Calibri"/>
      </rPr>
      <t xml:space="preserve">Ensure </t>
    </r>
    <r>
      <rPr>
        <sz val="11"/>
        <color rgb="FF000000"/>
        <rFont val="Calibri"/>
      </rPr>
      <t>'</t>
    </r>
    <r>
      <rPr>
        <b/>
        <sz val="11"/>
        <color rgb="FF000000"/>
        <rFont val="Calibri"/>
      </rPr>
      <t>Configure minimum PIN length for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 15</t>
    </r>
    <r>
      <rPr>
        <sz val="11"/>
        <color rgb="FF000000"/>
        <rFont val="Calibri"/>
      </rPr>
      <t>'</t>
    </r>
  </si>
  <si>
    <r>
      <rPr>
        <sz val="11"/>
        <color rgb="FF000000"/>
        <rFont val="Calibri"/>
      </rPr>
      <t xml:space="preserve">Set the following UI path to </t>
    </r>
    <r>
      <rPr>
        <b/>
        <sz val="11"/>
        <color rgb="FF000000"/>
        <rFont val="Calibri"/>
      </rPr>
      <t>Enabled: 15</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Drives\Configure minimum PIN length for startup</t>
    </r>
    <r>
      <rPr>
        <sz val="11"/>
        <color rgb="FF006096"/>
        <rFont val="Roboto Condensed"/>
      </rPr>
      <t xml:space="preserve">
</t>
    </r>
  </si>
  <si>
    <t>Medium-14.16</t>
  </si>
  <si>
    <r>
      <rPr>
        <sz val="11"/>
        <rFont val="Calibri"/>
      </rPr>
      <t xml:space="preserve">Ensure </t>
    </r>
    <r>
      <rPr>
        <sz val="11"/>
        <color rgb="FF000000"/>
        <rFont val="Calibri"/>
      </rPr>
      <t>'</t>
    </r>
    <r>
      <rPr>
        <b/>
        <sz val="11"/>
        <color rgb="FF000000"/>
        <rFont val="Calibri"/>
      </rPr>
      <t>Configure use of passwords for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</si>
  <si>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Drives\Configure use of passwords for operating system drives</t>
    </r>
    <r>
      <rPr>
        <sz val="11"/>
        <color rgb="FF006096"/>
        <rFont val="Roboto Condensed"/>
      </rPr>
      <t xml:space="preserve">
</t>
    </r>
  </si>
  <si>
    <t>Medium-14.17</t>
  </si>
  <si>
    <r>
      <rPr>
        <sz val="11"/>
        <rFont val="Calibri"/>
      </rPr>
      <t xml:space="preserve">Ensure </t>
    </r>
    <r>
      <rPr>
        <sz val="11"/>
        <color rgb="FF000000"/>
        <rFont val="Calibri"/>
      </rPr>
      <t>'</t>
    </r>
    <r>
      <rPr>
        <b/>
        <sz val="11"/>
        <color rgb="FF000000"/>
        <rFont val="Calibri"/>
      </rPr>
      <t>Disallow standard users from changing the PIN or password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</si>
  <si>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Drives\Disallow standard users from changing the PIN or password</t>
    </r>
    <r>
      <rPr>
        <sz val="11"/>
        <color rgb="FF006096"/>
        <rFont val="Roboto Condensed"/>
      </rPr>
      <t xml:space="preserve">
</t>
    </r>
  </si>
  <si>
    <t>Medium-14.18</t>
  </si>
  <si>
    <r>
      <rPr>
        <sz val="11"/>
        <rFont val="Calibri"/>
      </rPr>
      <t xml:space="preserve">Ensure </t>
    </r>
    <r>
      <rPr>
        <sz val="11"/>
        <color rgb="FF000000"/>
        <rFont val="Calibri"/>
      </rPr>
      <t>'</t>
    </r>
    <r>
      <rPr>
        <b/>
        <sz val="11"/>
        <color rgb="FF000000"/>
        <rFont val="Calibri"/>
      </rPr>
      <t>Enforce drive encryption type on operating system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Full encryption</t>
    </r>
    <r>
      <rPr>
        <sz val="11"/>
        <color rgb="FF000000"/>
        <rFont val="Calibri"/>
      </rPr>
      <t>'</t>
    </r>
  </si>
  <si>
    <r>
      <rPr>
        <sz val="11"/>
        <color rgb="FF000000"/>
        <rFont val="Calibri"/>
      </rPr>
      <t xml:space="preserve">Set the following UI path to </t>
    </r>
    <r>
      <rPr>
        <b/>
        <sz val="11"/>
        <color rgb="FF000000"/>
        <rFont val="Calibri"/>
      </rPr>
      <t>Enabled: Full encryption</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Drives\Enforce drive encryption type on operating system drives</t>
    </r>
    <r>
      <rPr>
        <sz val="11"/>
        <color rgb="FF006096"/>
        <rFont val="Roboto Condensed"/>
      </rPr>
      <t xml:space="preserve">
</t>
    </r>
  </si>
  <si>
    <t>Medium-14.19</t>
  </si>
  <si>
    <r>
      <rPr>
        <sz val="11"/>
        <rFont val="Calibri"/>
      </rPr>
      <t xml:space="preserve">Ensure </t>
    </r>
    <r>
      <rPr>
        <sz val="11"/>
        <color rgb="FF000000"/>
        <rFont val="Calibri"/>
      </rPr>
      <t>'</t>
    </r>
    <r>
      <rPr>
        <b/>
        <sz val="11"/>
        <color rgb="FF000000"/>
        <rFont val="Calibri"/>
      </rPr>
      <t>Require additional authentication at startup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</si>
  <si>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To establish the recommended configuration via configuration profiles, 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Administrative Templates\Windows Components\BitLocker Drive Encryption\Operating System Drives\Require additional authentication at startup</t>
    </r>
    <r>
      <rPr>
        <sz val="11"/>
        <color rgb="FF006096"/>
        <rFont val="Roboto Condensed"/>
      </rPr>
      <t xml:space="preserve">
</t>
    </r>
  </si>
  <si>
    <r>
      <rPr>
        <sz val="11"/>
        <color rgb="FF000000"/>
        <rFont val="Calibri"/>
      </rPr>
      <t>This policy setting allows you to configure whether BitLocker requires additional authentication each time the computer starts and whether you are using BitLocker with or without a Trusted Platform Module (TPM). This policy setting is applied when you turn on BitLocker.</t>
    </r>
    <r>
      <rPr>
        <sz val="11"/>
        <color rgb="FF000000"/>
        <rFont val="Calibri"/>
      </rPr>
      <t xml:space="preserve">
</t>
    </r>
    <r>
      <rPr>
        <b/>
        <sz val="11"/>
        <color rgb="FF000000"/>
        <rFont val="Calibri"/>
      </rPr>
      <t>Note:</t>
    </r>
    <r>
      <rPr>
        <sz val="11"/>
        <color rgb="FF000000"/>
        <rFont val="Calibri"/>
      </rPr>
      <t xml:space="preserve"> Only one of the additional authentication options can be required at startup, otherwise a policy error occurs.</t>
    </r>
    <r>
      <rPr>
        <sz val="11"/>
        <color rgb="FF000000"/>
        <rFont val="Calibri"/>
      </rPr>
      <t xml:space="preserve">
</t>
    </r>
    <r>
      <rPr>
        <sz val="11"/>
        <color rgb="FF000000"/>
        <rFont val="Calibri"/>
      </rPr>
      <t>If you want to use BitLocker on a computer without a TPM, select the "Allow BitLocker without a compatible TPM" check box. In this mode a USB drive is required for start-up and the key information used to encrypt the drive is stored on the USB drive, creating a USB key. When the USB key is inserted the access to the drive is authenticated and the drive is accessible. If the USB key is lost or unavailable you will need to use one of the BitLocker recovery options to access the drive.</t>
    </r>
    <r>
      <rPr>
        <sz val="11"/>
        <color rgb="FF000000"/>
        <rFont val="Calibri"/>
      </rPr>
      <t xml:space="preserve">
</t>
    </r>
    <r>
      <rPr>
        <sz val="11"/>
        <color rgb="FF000000"/>
        <rFont val="Calibri"/>
      </rPr>
      <t>On a computer with a compatible TPM, four types of authentication methods can be used at startup to provide added protection for encrypted data. When the computer starts, it can use only the TPM for authentication, or it can also require insertion of a USB flash drive containing a startup key, the entry of a 4-digit to 20-digit personal identification number (PIN), or both.</t>
    </r>
    <r>
      <rPr>
        <sz val="11"/>
        <color rgb="FF000000"/>
        <rFont val="Calibri"/>
      </rPr>
      <t xml:space="preserve">
</t>
    </r>
    <r>
      <rPr>
        <sz val="11"/>
        <color rgb="FF000000"/>
        <rFont val="Calibri"/>
      </rPr>
      <t>Users can configure advanced startup options in the BitLocker setup wizard.</t>
    </r>
    <r>
      <rPr>
        <sz val="11"/>
        <color rgb="FF000000"/>
        <rFont val="Calibri"/>
      </rPr>
      <t xml:space="preserve">
</t>
    </r>
    <r>
      <rPr>
        <b/>
        <sz val="11"/>
        <color rgb="FF000000"/>
        <rFont val="Calibri"/>
      </rPr>
      <t>Note #2:</t>
    </r>
    <r>
      <rPr>
        <sz val="11"/>
        <color rgb="FF000000"/>
        <rFont val="Calibri"/>
      </rPr>
      <t xml:space="preserve"> If you want to require the use of a startup PIN and a USB flash drive, you must configure BitLocker settings using the command-line tool </t>
    </r>
    <r>
      <rPr>
        <b/>
        <sz val="11"/>
        <color rgb="FF000000"/>
        <rFont val="Calibri"/>
      </rPr>
      <t>manage-bde</t>
    </r>
    <r>
      <rPr>
        <sz val="11"/>
        <color rgb="FF000000"/>
        <rFont val="Calibri"/>
      </rPr>
      <t xml:space="preserve"> instead of the BitLocker Drive Encryption setup wizard.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</si>
  <si>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TPM without use of a PIN will only validate early boot components and does not require a user to enter any additional authentication information. If a computer is lost or stolen in this configuration, BitLocker will not provide any additional measure of protection beyond what is provided by native Windows authentication unless the early boot components are tampered with or the encrypted drive is removed from the machine.</t>
    </r>
  </si>
  <si>
    <r>
      <rPr>
        <sz val="11"/>
        <color rgb="FF000000"/>
        <rFont val="Calibri"/>
      </rPr>
      <t>A PIN requires physical presence to restart the computer. This functionality is not compatible with Wake on LAN solutions.</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</si>
  <si>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HKLM\SOFTWARE\Policies\Microsoft\FVE:UseAdvancedStartup</t>
    </r>
    <r>
      <rPr>
        <sz val="11"/>
        <color rgb="FF006096"/>
        <rFont val="Roboto Condensed"/>
      </rPr>
      <t xml:space="preserve">
</t>
    </r>
  </si>
  <si>
    <r>
      <rPr>
        <sz val="11"/>
        <color rgb="FF000000"/>
        <rFont val="Calibri"/>
      </rPr>
      <t>Disabled. (Users can configure only basic options on computers with a TPM.)</t>
    </r>
  </si>
  <si>
    <t>Medium-14.20</t>
  </si>
  <si>
    <r>
      <rPr>
        <sz val="11"/>
        <rFont val="Calibri"/>
      </rPr>
      <t xml:space="preserve">Ensure </t>
    </r>
    <r>
      <rPr>
        <sz val="11"/>
        <color rgb="FF000000"/>
        <rFont val="Calibri"/>
      </rPr>
      <t>'</t>
    </r>
    <r>
      <rPr>
        <b/>
        <sz val="11"/>
        <color rgb="FF000000"/>
        <rFont val="Calibri"/>
      </rPr>
      <t>Reset platform validation data after BitLocker recovery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</si>
  <si>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Encryption\Operating System Drives\Reset platform validation data after BitLocker recovery</t>
    </r>
    <r>
      <rPr>
        <sz val="11"/>
        <color rgb="FF006096"/>
        <rFont val="Roboto Condensed"/>
      </rPr>
      <t xml:space="preserve">
</t>
    </r>
  </si>
  <si>
    <t>Medium-14.21</t>
  </si>
  <si>
    <r>
      <rPr>
        <sz val="11"/>
        <rFont val="Calibri"/>
      </rPr>
      <t xml:space="preserve">Ensure </t>
    </r>
    <r>
      <rPr>
        <sz val="11"/>
        <color rgb="FF000000"/>
        <rFont val="Calibri"/>
      </rPr>
      <t>'</t>
    </r>
    <r>
      <rPr>
        <b/>
        <sz val="11"/>
        <color rgb="FF000000"/>
        <rFont val="Calibri"/>
      </rPr>
      <t>Choose how BitLocker-protected removable drives can be recovered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</si>
  <si>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Encryption\Removable Data Drives\Choose how BitLocker-protected removable drives can be recovered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</si>
  <si>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control how BitLocker-protected removable data drives are recovered in the absence of the required credentials. This policy setting is applied when you turn on BitLocker.</t>
    </r>
    <r>
      <rPr>
        <sz val="11"/>
        <color rgb="FF000000"/>
        <rFont val="Calibri"/>
      </rPr>
      <t xml:space="preserve">
</t>
    </r>
    <r>
      <rPr>
        <sz val="11"/>
        <color rgb="FF000000"/>
        <rFont val="Calibri"/>
      </rPr>
      <t>The "Allow data recovery agent" check box is used to specify whether a Data Recovery Agent can be used with BitLocker-protected removable data drives. Before a Data Recovery Agent can be used it must be added from the Public Key Policies item in either the Group Policy Management Console or the Local Group Policy Editor. Consult the BitLocker Drive Encryption Deployment Guide on Microsoft TechNet for more information about adding Data Recovery Agents.</t>
    </r>
    <r>
      <rPr>
        <sz val="11"/>
        <color rgb="FF000000"/>
        <rFont val="Calibri"/>
      </rPr>
      <t xml:space="preserve">
</t>
    </r>
    <r>
      <rPr>
        <sz val="11"/>
        <color rgb="FF000000"/>
        <rFont val="Calibri"/>
      </rPr>
      <t>In "Configure user storage of BitLocker recovery information" select whether users are allowed, required, or not allowed to generate a 48-digit recovery password or a 256-bit recovery key.</t>
    </r>
    <r>
      <rPr>
        <sz val="11"/>
        <color rgb="FF000000"/>
        <rFont val="Calibri"/>
      </rPr>
      <t xml:space="preserve">
</t>
    </r>
    <r>
      <rPr>
        <sz val="11"/>
        <color rgb="FF000000"/>
        <rFont val="Calibri"/>
      </rPr>
      <t>Select "Omit recovery options from the BitLocker setup wizard" to prevent users from specifying recovery options when they enable BitLocker on a drive. This means that you will not be able to specify which recovery option to use when you enable BitLocker, instead BitLocker recovery options for the drive are determined by the policy setting.</t>
    </r>
    <r>
      <rPr>
        <sz val="11"/>
        <color rgb="FF000000"/>
        <rFont val="Calibri"/>
      </rPr>
      <t xml:space="preserve">
</t>
    </r>
    <r>
      <rPr>
        <sz val="11"/>
        <color rgb="FF000000"/>
        <rFont val="Calibri"/>
      </rPr>
      <t>In "Save BitLocker recovery information to Active Directory Domain Services" choose which BitLocker recovery information to store in AD DS for removable data drives. If you select "Backup recovery password and key package", both the BitLocker recovery password and key package are stored in AD DS. If you select "Backup recovery password only", only the recovery password is stored in AD DS.</t>
    </r>
    <r>
      <rPr>
        <sz val="11"/>
        <color rgb="FF000000"/>
        <rFont val="Calibri"/>
      </rPr>
      <t xml:space="preserve">
</t>
    </r>
    <r>
      <rPr>
        <sz val="11"/>
        <color rgb="FF000000"/>
        <rFont val="Calibri"/>
      </rPr>
      <t>Select the "Do not enable BitLocker until recovery information is stored in AD DS for removable data drives" check box if you want to prevent users from enabling BitLocker unless the computer is connected to the domain and the backup of BitLocker recovery information to AD DS succeeds.</t>
    </r>
    <r>
      <rPr>
        <sz val="11"/>
        <color rgb="FF000000"/>
        <rFont val="Calibri"/>
      </rPr>
      <t xml:space="preserve">
</t>
    </r>
    <r>
      <rPr>
        <b/>
        <sz val="11"/>
        <color rgb="FF000000"/>
        <rFont val="Calibri"/>
      </rPr>
      <t>Note:</t>
    </r>
    <r>
      <rPr>
        <sz val="11"/>
        <color rgb="FF000000"/>
        <rFont val="Calibri"/>
      </rPr>
      <t xml:space="preserve"> If the "Do not enable BitLocker until recovery information is stored in AD DS for removable data drives" check box is selected, a recovery password is automatically generated.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</si>
  <si>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To use BitLocker a Data Recovery Agent will need to be configured for removable drives. To recover a drive will require highly-controlled access to the Data Recovery Agent private key.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</si>
  <si>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HKLM\SOFTWARE\Policies\Microsoft\FVE:RDVRecovery</t>
    </r>
    <r>
      <rPr>
        <sz val="11"/>
        <color rgb="FF006096"/>
        <rFont val="Roboto Condensed"/>
      </rPr>
      <t xml:space="preserve">
</t>
    </r>
  </si>
  <si>
    <t>Medium-14.22</t>
  </si>
  <si>
    <r>
      <rPr>
        <sz val="11"/>
        <rFont val="Calibri"/>
      </rPr>
      <t xml:space="preserve">Ensure </t>
    </r>
    <r>
      <rPr>
        <sz val="11"/>
        <color rgb="FF000000"/>
        <rFont val="Calibri"/>
      </rPr>
      <t>'</t>
    </r>
    <r>
      <rPr>
        <b/>
        <sz val="11"/>
        <color rgb="FF000000"/>
        <rFont val="Calibri"/>
      </rPr>
      <t>Configure use of passwords for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</si>
  <si>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Encryption\Removable Data Drives\Configure use of passwords for removable data drives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</si>
  <si>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allows you to specify whether a password is required to unlock BitLocker-protected removable data drives.</t>
    </r>
    <r>
      <rPr>
        <sz val="11"/>
        <color rgb="FF000000"/>
        <rFont val="Calibri"/>
      </rPr>
      <t xml:space="preserve">
</t>
    </r>
    <r>
      <rPr>
        <b/>
        <sz val="11"/>
        <color rgb="FF000000"/>
        <rFont val="Calibri"/>
      </rPr>
      <t>Note:</t>
    </r>
    <r>
      <rPr>
        <sz val="11"/>
        <color rgb="FF000000"/>
        <rFont val="Calibri"/>
      </rPr>
      <t xml:space="preserve"> This setting is enforced when turning on BitLocker, not when unlocking a drive. BitLocker will allow unlocking a drive with any of the protectors available on the drive.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</si>
  <si>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Using a dictionary-style attack, passwords can be guessed or discovered by repeatedly attempting to unlock a drive. Since this type of BitLocker password does not include anti-dictionary attack protections provided by a TPM, for example, there is no mechanism to slow down use of rapid brute-force attacks against them.</t>
    </r>
  </si>
  <si>
    <r>
      <rPr>
        <sz val="11"/>
        <color rgb="FF000000"/>
        <rFont val="Calibri"/>
      </rPr>
      <t>The password option will not be available when configuring BitLocker for removable drives.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</si>
  <si>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HKLM\SOFTWARE\Policies\Microsoft\FVE:RDVPassphrase</t>
    </r>
    <r>
      <rPr>
        <sz val="11"/>
        <color rgb="FF006096"/>
        <rFont val="Roboto Condensed"/>
      </rPr>
      <t xml:space="preserve">
</t>
    </r>
  </si>
  <si>
    <t>Medium-14.23</t>
  </si>
  <si>
    <r>
      <rPr>
        <sz val="11"/>
        <rFont val="Calibri"/>
      </rPr>
      <t xml:space="preserve">Ensure </t>
    </r>
    <r>
      <rPr>
        <sz val="11"/>
        <color rgb="FF000000"/>
        <rFont val="Calibri"/>
      </rPr>
      <t>'</t>
    </r>
    <r>
      <rPr>
        <b/>
        <sz val="11"/>
        <color rgb="FF000000"/>
        <rFont val="Calibri"/>
      </rPr>
      <t>Control use of BitLocker on removable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</si>
  <si>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Encryption\Removable Data Drives\Control use of BitLocker on removable drives</t>
    </r>
    <r>
      <rPr>
        <sz val="11"/>
        <color rgb="FF006096"/>
        <rFont val="Roboto Condensed"/>
      </rPr>
      <t xml:space="preserve">
</t>
    </r>
  </si>
  <si>
    <t>Medium-14.24</t>
  </si>
  <si>
    <r>
      <rPr>
        <sz val="11"/>
        <rFont val="Calibri"/>
      </rPr>
      <t xml:space="preserve">Ensure </t>
    </r>
    <r>
      <rPr>
        <sz val="11"/>
        <color rgb="FF000000"/>
        <rFont val="Calibri"/>
      </rPr>
      <t>'</t>
    </r>
    <r>
      <rPr>
        <b/>
        <sz val="11"/>
        <color rgb="FF000000"/>
        <rFont val="Calibri"/>
      </rPr>
      <t>Deny write access to removable drives not protected by BitLocker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</si>
  <si>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Encryption\Removable Data Drives\Deny write access to removable drives not protected by BitLocker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VolumeEncryption.admx/adml</t>
    </r>
    <r>
      <rPr>
        <sz val="11"/>
        <color rgb="FF000000"/>
        <rFont val="Calibri"/>
      </rPr>
      <t xml:space="preserve"> that is included with the Microsoft Windows 7 &amp; Server 2008 R2 Administrative Templates (or newer).</t>
    </r>
  </si>
  <si>
    <r>
      <rPr>
        <sz val="11"/>
        <color rgb="FF000000"/>
        <rFont val="Calibri"/>
      </rPr>
      <t>This policy setting configures whether BitLocker protection is required for a computer to be able to write data to a removable data drive.</t>
    </r>
    <r>
      <rPr>
        <sz val="11"/>
        <color rgb="FF000000"/>
        <rFont val="Calibri"/>
      </rPr>
      <t xml:space="preserve">
</t>
    </r>
    <r>
      <rPr>
        <sz val="11"/>
        <color rgb="FF000000"/>
        <rFont val="Calibri"/>
      </rPr>
      <t>All removable data drives that are not BitLocker-protected will be mounted as read-only. If the drive is protected by BitLocker, it will be mounted with read and write access.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</si>
  <si>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may not voluntarily encrypt removable drives prior to saving important data to the drive.</t>
    </r>
  </si>
  <si>
    <r>
      <rPr>
        <sz val="11"/>
        <color rgb="FF000000"/>
        <rFont val="Calibri"/>
      </rPr>
      <t>All removable data drives that are not BitLocker-protected will be mounted as read-only. If the drive is protected by BitLocker, it will be mounted with read and write access.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</si>
  <si>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HKLM\SYSTEM\CurrentControlSet\Policies\Microsoft\FVE:RDVDenyWriteAccess</t>
    </r>
    <r>
      <rPr>
        <sz val="11"/>
        <color rgb="FF006096"/>
        <rFont val="Roboto Condensed"/>
      </rPr>
      <t xml:space="preserve">
</t>
    </r>
  </si>
  <si>
    <r>
      <rPr>
        <sz val="11"/>
        <color rgb="FF000000"/>
        <rFont val="Calibri"/>
      </rPr>
      <t>Disabled. (All removable data drives on the computer will be mounted with read and write access.)</t>
    </r>
  </si>
  <si>
    <t>Medium-14.25</t>
  </si>
  <si>
    <r>
      <rPr>
        <sz val="11"/>
        <rFont val="Calibri"/>
      </rPr>
      <t xml:space="preserve">Ensure </t>
    </r>
    <r>
      <rPr>
        <sz val="11"/>
        <color rgb="FF000000"/>
        <rFont val="Calibri"/>
      </rPr>
      <t>'</t>
    </r>
    <r>
      <rPr>
        <b/>
        <sz val="11"/>
        <color rgb="FF000000"/>
        <rFont val="Calibri"/>
      </rPr>
      <t>Enforce drive encryption type on removable data drives</t>
    </r>
    <r>
      <rPr>
        <sz val="11"/>
        <color rgb="FF000000"/>
        <rFont val="Calibri"/>
      </rPr>
      <t>'</t>
    </r>
    <r>
      <rPr>
        <sz val="11"/>
        <color rgb="FF000000"/>
        <rFont val="Calibri"/>
      </rPr>
      <t xml:space="preserve"> is set to </t>
    </r>
    <r>
      <rPr>
        <sz val="11"/>
        <color rgb="FF000000"/>
        <rFont val="Calibri"/>
      </rPr>
      <t>'</t>
    </r>
    <r>
      <rPr>
        <b/>
        <sz val="11"/>
        <color rgb="FF000000"/>
        <rFont val="Calibri"/>
      </rPr>
      <t>Enabled: Full encryption</t>
    </r>
    <r>
      <rPr>
        <sz val="11"/>
        <color rgb="FF000000"/>
        <rFont val="Calibri"/>
      </rPr>
      <t>'</t>
    </r>
  </si>
  <si>
    <r>
      <rPr>
        <sz val="11"/>
        <color rgb="FF000000"/>
        <rFont val="Calibri"/>
      </rPr>
      <t xml:space="preserve">Set the following UI path to </t>
    </r>
    <r>
      <rPr>
        <b/>
        <sz val="11"/>
        <color rgb="FF000000"/>
        <rFont val="Calibri"/>
      </rPr>
      <t>Enabled: Full encryption</t>
    </r>
    <r>
      <rPr>
        <sz val="11"/>
        <color rgb="FF000000"/>
        <rFont val="Calibri"/>
      </rPr>
      <t>:</t>
    </r>
    <r>
      <rPr>
        <sz val="11"/>
        <color rgb="FF000000"/>
        <rFont val="Calibri"/>
      </rPr>
      <t xml:space="preserve">
</t>
    </r>
    <r>
      <rPr>
        <sz val="11"/>
        <color rgb="FF006096"/>
        <rFont val="Roboto Condensed"/>
      </rPr>
      <t>Computer Configuration\Policies\Administrative Templates\Windows Components\BitLocker Drive Encryption\Removable Data Drives\Enforce drive encryption type on removable data drives</t>
    </r>
    <r>
      <rPr>
        <sz val="11"/>
        <color rgb="FF006096"/>
        <rFont val="Roboto Condensed"/>
      </rPr>
      <t xml:space="preserve">
</t>
    </r>
  </si>
  <si>
    <t>Medium-14.26</t>
  </si>
  <si>
    <r>
      <rPr>
        <sz val="11"/>
        <rFont val="Calibri"/>
      </rPr>
      <t xml:space="preserve">Ensure </t>
    </r>
    <r>
      <rPr>
        <sz val="11"/>
        <color rgb="FF000000"/>
        <rFont val="Calibri"/>
      </rPr>
      <t>'</t>
    </r>
    <r>
      <rPr>
        <b/>
        <sz val="11"/>
        <color rgb="FF000000"/>
        <rFont val="Calibri"/>
      </rPr>
      <t>Interactive logon: Machine account lockout threshold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</si>
  <si>
    <r>
      <rPr>
        <sz val="11"/>
        <color rgb="FF000000"/>
        <rFont val="Calibri"/>
      </rPr>
      <t xml:space="preserve">Set the following UI path to </t>
    </r>
    <r>
      <rPr>
        <b/>
        <sz val="11"/>
        <color rgb="FF000000"/>
        <rFont val="Calibri"/>
      </rPr>
      <t>10</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Machine account lockout threshold</t>
    </r>
    <r>
      <rPr>
        <sz val="11"/>
        <color rgb="FF006096"/>
        <rFont val="Roboto Condensed"/>
      </rPr>
      <t xml:space="preserve">
</t>
    </r>
  </si>
  <si>
    <t>Endpoint device control</t>
  </si>
  <si>
    <t>Medium-15.00</t>
  </si>
  <si>
    <r>
      <rPr>
        <b/>
        <sz val="11"/>
        <color rgb="FF003B5C"/>
        <rFont val="Calibri"/>
      </rPr>
      <t>Section overview: 'Endpoint device control'</t>
    </r>
  </si>
  <si>
    <r>
      <rPr>
        <sz val="11"/>
        <color rgb="FF000000"/>
        <rFont val="Calibri"/>
      </rPr>
      <t xml:space="preserve">Configure the individual settings in recommendations </t>
    </r>
    <r>
      <rPr>
        <b/>
        <sz val="11"/>
        <color rgb="FF000000"/>
        <rFont val="Calibri"/>
      </rPr>
      <t>Medium-15.01</t>
    </r>
    <r>
      <rPr>
        <sz val="11"/>
        <color rgb="FF000000"/>
        <rFont val="Calibri"/>
      </rPr>
      <t xml:space="preserve"> through </t>
    </r>
    <r>
      <rPr>
        <b/>
        <sz val="11"/>
        <color rgb="FF000000"/>
        <rFont val="Calibri"/>
      </rPr>
      <t>Medium-15.12</t>
    </r>
    <r>
      <rPr>
        <sz val="11"/>
        <color rgb="FF000000"/>
        <rFont val="Calibri"/>
      </rPr>
      <t xml:space="preserve"> to implement endpoint device control.</t>
    </r>
  </si>
  <si>
    <r>
      <rPr>
        <sz val="11"/>
        <color rgb="FF000000"/>
        <rFont val="Calibri"/>
      </rPr>
      <t>Malicious actors with physical access to a workstation may attempt to connect unauthorised USB media or other devices with mass storage functionality (e.g. smartphones, digital music players or cameras) to facilitate malicious code infections or the unauthorised copying of sensitive information. To reduce this risk, endpoint device control functionality should be appropriately implemented to control the use of all removable storage devices. The settings below disable all removable storage by default; where specific classes are required, the sample implementation allows data to be read from, but not executed from or written to, common classes of removable storage devices.</t>
    </r>
  </si>
  <si>
    <t>Medium-15.01</t>
  </si>
  <si>
    <r>
      <rPr>
        <sz val="11"/>
        <rFont val="Calibri"/>
      </rPr>
      <t xml:space="preserve">Ensure </t>
    </r>
    <r>
      <rPr>
        <sz val="11"/>
        <color rgb="FF000000"/>
        <rFont val="Calibri"/>
      </rPr>
      <t>'</t>
    </r>
    <r>
      <rPr>
        <b/>
        <sz val="11"/>
        <color rgb="FF000000"/>
        <rFont val="Calibri"/>
      </rPr>
      <t>All Removable Storage classes: Deny all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</si>
  <si>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Templates\System\Removable Storage Access\All Removable Storage classes: Deny all access</t>
    </r>
    <r>
      <rPr>
        <sz val="11"/>
        <color rgb="FF006096"/>
        <rFont val="Roboto Condensed"/>
      </rPr>
      <t xml:space="preserve">
</t>
    </r>
  </si>
  <si>
    <t>Medium-15.02</t>
  </si>
  <si>
    <r>
      <rPr>
        <sz val="11"/>
        <rFont val="Calibri"/>
      </rPr>
      <t xml:space="preserve">Ensure </t>
    </r>
    <r>
      <rPr>
        <sz val="11"/>
        <color rgb="FF000000"/>
        <rFont val="Calibri"/>
      </rPr>
      <t>'</t>
    </r>
    <r>
      <rPr>
        <b/>
        <sz val="11"/>
        <color rgb="FF000000"/>
        <rFont val="Calibri"/>
      </rPr>
      <t>CD and DVD: Deny execute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</si>
  <si>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Templates\System\Removable Storage Access\CD and DVD: Deny execute access</t>
    </r>
    <r>
      <rPr>
        <sz val="11"/>
        <color rgb="FF006096"/>
        <rFont val="Roboto Condensed"/>
      </rPr>
      <t xml:space="preserve">
</t>
    </r>
  </si>
  <si>
    <t>Medium-15.03</t>
  </si>
  <si>
    <r>
      <rPr>
        <sz val="11"/>
        <rFont val="Calibri"/>
      </rPr>
      <t xml:space="preserve">Ensure </t>
    </r>
    <r>
      <rPr>
        <sz val="11"/>
        <color rgb="FF000000"/>
        <rFont val="Calibri"/>
      </rPr>
      <t>'</t>
    </r>
    <r>
      <rPr>
        <b/>
        <sz val="11"/>
        <color rgb="FF000000"/>
        <rFont val="Calibri"/>
      </rPr>
      <t>CD and DVD: Deny read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</si>
  <si>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Templates\System\Removable Storage Access\CD and DVD: Deny read access</t>
    </r>
    <r>
      <rPr>
        <sz val="11"/>
        <color rgb="FF006096"/>
        <rFont val="Roboto Condensed"/>
      </rPr>
      <t xml:space="preserve">
</t>
    </r>
  </si>
  <si>
    <t>Medium-15.04</t>
  </si>
  <si>
    <r>
      <rPr>
        <sz val="11"/>
        <rFont val="Calibri"/>
      </rPr>
      <t xml:space="preserve">Ensure </t>
    </r>
    <r>
      <rPr>
        <sz val="11"/>
        <color rgb="FF000000"/>
        <rFont val="Calibri"/>
      </rPr>
      <t>'</t>
    </r>
    <r>
      <rPr>
        <b/>
        <sz val="11"/>
        <color rgb="FF000000"/>
        <rFont val="Calibri"/>
      </rPr>
      <t>CD and DVD: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</si>
  <si>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Templates\System\Removable Storage Access\CD and DVD: Deny write access</t>
    </r>
    <r>
      <rPr>
        <sz val="11"/>
        <color rgb="FF006096"/>
        <rFont val="Roboto Condensed"/>
      </rPr>
      <t xml:space="preserve">
</t>
    </r>
  </si>
  <si>
    <t>Medium-15.05</t>
  </si>
  <si>
    <r>
      <rPr>
        <sz val="11"/>
        <rFont val="Calibri"/>
      </rPr>
      <t xml:space="preserve">Ensure </t>
    </r>
    <r>
      <rPr>
        <sz val="11"/>
        <color rgb="FF000000"/>
        <rFont val="Calibri"/>
      </rPr>
      <t>'</t>
    </r>
    <r>
      <rPr>
        <b/>
        <sz val="11"/>
        <color rgb="FF000000"/>
        <rFont val="Calibri"/>
      </rPr>
      <t>Removable Disks: Deny execute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</si>
  <si>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Templates\System\Removable Storage Access\Removable Disks: Deny execute access</t>
    </r>
    <r>
      <rPr>
        <sz val="11"/>
        <color rgb="FF006096"/>
        <rFont val="Roboto Condensed"/>
      </rPr>
      <t xml:space="preserve">
</t>
    </r>
  </si>
  <si>
    <t>Medium-15.06</t>
  </si>
  <si>
    <r>
      <rPr>
        <sz val="11"/>
        <rFont val="Calibri"/>
      </rPr>
      <t xml:space="preserve">Ensure </t>
    </r>
    <r>
      <rPr>
        <sz val="11"/>
        <color rgb="FF000000"/>
        <rFont val="Calibri"/>
      </rPr>
      <t>'</t>
    </r>
    <r>
      <rPr>
        <b/>
        <sz val="11"/>
        <color rgb="FF000000"/>
        <rFont val="Calibri"/>
      </rPr>
      <t>Removable Disks: Deny read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</si>
  <si>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Templates\System\Removable Storage Access\Removable Disks: Deny read access</t>
    </r>
    <r>
      <rPr>
        <sz val="11"/>
        <color rgb="FF006096"/>
        <rFont val="Roboto Condensed"/>
      </rPr>
      <t xml:space="preserve">
</t>
    </r>
  </si>
  <si>
    <t>Medium-15.07</t>
  </si>
  <si>
    <r>
      <rPr>
        <sz val="11"/>
        <rFont val="Calibri"/>
      </rPr>
      <t xml:space="preserve">Ensure </t>
    </r>
    <r>
      <rPr>
        <sz val="11"/>
        <color rgb="FF000000"/>
        <rFont val="Calibri"/>
      </rPr>
      <t>'</t>
    </r>
    <r>
      <rPr>
        <b/>
        <sz val="11"/>
        <color rgb="FF000000"/>
        <rFont val="Calibri"/>
      </rPr>
      <t>Removable Disks: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</si>
  <si>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Templates\System\Removable Storage Access\Removable Disks: Deny write access</t>
    </r>
    <r>
      <rPr>
        <sz val="11"/>
        <color rgb="FF006096"/>
        <rFont val="Roboto Condensed"/>
      </rPr>
      <t xml:space="preserve">
</t>
    </r>
  </si>
  <si>
    <t>Medium-15.08</t>
  </si>
  <si>
    <r>
      <rPr>
        <sz val="11"/>
        <rFont val="Calibri"/>
      </rPr>
      <t xml:space="preserve">Ensure </t>
    </r>
    <r>
      <rPr>
        <sz val="11"/>
        <color rgb="FF000000"/>
        <rFont val="Calibri"/>
      </rPr>
      <t>'</t>
    </r>
    <r>
      <rPr>
        <b/>
        <sz val="11"/>
        <color rgb="FF000000"/>
        <rFont val="Calibri"/>
      </rPr>
      <t>Tape Drives: Deny execute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</si>
  <si>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Templates\System\Removable Storage Access\Tape Drives: Deny execute access</t>
    </r>
    <r>
      <rPr>
        <sz val="11"/>
        <color rgb="FF006096"/>
        <rFont val="Roboto Condensed"/>
      </rPr>
      <t xml:space="preserve">
</t>
    </r>
  </si>
  <si>
    <t>Medium-15.09</t>
  </si>
  <si>
    <r>
      <rPr>
        <sz val="11"/>
        <rFont val="Calibri"/>
      </rPr>
      <t xml:space="preserve">Ensure </t>
    </r>
    <r>
      <rPr>
        <sz val="11"/>
        <color rgb="FF000000"/>
        <rFont val="Calibri"/>
      </rPr>
      <t>'</t>
    </r>
    <r>
      <rPr>
        <b/>
        <sz val="11"/>
        <color rgb="FF000000"/>
        <rFont val="Calibri"/>
      </rPr>
      <t>Tape Drives: Deny read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</si>
  <si>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Templates\System\Removable Storage Access\Tape Drives: Deny read access</t>
    </r>
    <r>
      <rPr>
        <sz val="11"/>
        <color rgb="FF006096"/>
        <rFont val="Roboto Condensed"/>
      </rPr>
      <t xml:space="preserve">
</t>
    </r>
  </si>
  <si>
    <t>Medium-15.10</t>
  </si>
  <si>
    <r>
      <rPr>
        <sz val="11"/>
        <rFont val="Calibri"/>
      </rPr>
      <t xml:space="preserve">Ensure </t>
    </r>
    <r>
      <rPr>
        <sz val="11"/>
        <color rgb="FF000000"/>
        <rFont val="Calibri"/>
      </rPr>
      <t>'</t>
    </r>
    <r>
      <rPr>
        <b/>
        <sz val="11"/>
        <color rgb="FF000000"/>
        <rFont val="Calibri"/>
      </rPr>
      <t>Tape Drives: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</si>
  <si>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Templates\System\Removable Storage Access\Tape Drives: Deny write access</t>
    </r>
    <r>
      <rPr>
        <sz val="11"/>
        <color rgb="FF006096"/>
        <rFont val="Roboto Condensed"/>
      </rPr>
      <t xml:space="preserve">
</t>
    </r>
  </si>
  <si>
    <t>Medium-15.11</t>
  </si>
  <si>
    <r>
      <rPr>
        <sz val="11"/>
        <rFont val="Calibri"/>
      </rPr>
      <t xml:space="preserve">Ensure </t>
    </r>
    <r>
      <rPr>
        <sz val="11"/>
        <color rgb="FF000000"/>
        <rFont val="Calibri"/>
      </rPr>
      <t>'</t>
    </r>
    <r>
      <rPr>
        <b/>
        <sz val="11"/>
        <color rgb="FF000000"/>
        <rFont val="Calibri"/>
      </rPr>
      <t>WPD Devices: Deny read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</si>
  <si>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Templates\System\Removable Storage Access\WPD Devices: Deny read access</t>
    </r>
    <r>
      <rPr>
        <sz val="11"/>
        <color rgb="FF006096"/>
        <rFont val="Roboto Condensed"/>
      </rPr>
      <t xml:space="preserve">
</t>
    </r>
  </si>
  <si>
    <t>Medium-15.12</t>
  </si>
  <si>
    <r>
      <rPr>
        <sz val="11"/>
        <rFont val="Calibri"/>
      </rPr>
      <t xml:space="preserve">Ensure </t>
    </r>
    <r>
      <rPr>
        <sz val="11"/>
        <color rgb="FF000000"/>
        <rFont val="Calibri"/>
      </rPr>
      <t>'</t>
    </r>
    <r>
      <rPr>
        <b/>
        <sz val="11"/>
        <color rgb="FF000000"/>
        <rFont val="Calibri"/>
      </rPr>
      <t>WPD Devices: Deny write access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</si>
  <si>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Templates\System\Removable Storage Access\WPD Devices: Deny write access</t>
    </r>
    <r>
      <rPr>
        <sz val="11"/>
        <color rgb="FF006096"/>
        <rFont val="Roboto Condensed"/>
      </rPr>
      <t xml:space="preserve">
</t>
    </r>
  </si>
  <si>
    <t>File and print sharing</t>
  </si>
  <si>
    <t>Medium-16.00</t>
  </si>
  <si>
    <r>
      <rPr>
        <b/>
        <sz val="11"/>
        <color rgb="FF003B5C"/>
        <rFont val="Calibri"/>
      </rPr>
      <t>Section overview: 'File and print sharing'</t>
    </r>
  </si>
  <si>
    <r>
      <rPr>
        <sz val="11"/>
        <color rgb="FF000000"/>
        <rFont val="Calibri"/>
      </rPr>
      <t xml:space="preserve">Configure the individual setting in recommendation </t>
    </r>
    <r>
      <rPr>
        <b/>
        <sz val="11"/>
        <color rgb="FF000000"/>
        <rFont val="Calibri"/>
      </rPr>
      <t>Medium-16.01</t>
    </r>
    <r>
      <rPr>
        <sz val="11"/>
        <color rgb="FF000000"/>
        <rFont val="Calibri"/>
      </rPr>
      <t xml:space="preserve"> to implement file and print sharing.</t>
    </r>
  </si>
  <si>
    <r>
      <rPr>
        <sz val="11"/>
        <color rgb="FF000000"/>
        <rFont val="Calibri"/>
      </rPr>
      <t>Users sharing files from their workstations can result in a lack of appropriate access controls being applied to sensitive information and the potential for the propagation of malicious code should file shares have read/write access. To reduce this risk, local file and print sharing should be disabled. Ideally, sensitive information should be centrally managed (e.g. on a network share with appropriate access controls). Disabling file and print sharing will not affect a user's ability to access shared drives and printers on a network.</t>
    </r>
  </si>
  <si>
    <t>Medium-16.01</t>
  </si>
  <si>
    <r>
      <rPr>
        <sz val="11"/>
        <rFont val="Calibri"/>
      </rPr>
      <t xml:space="preserve">Ensure </t>
    </r>
    <r>
      <rPr>
        <sz val="11"/>
        <color rgb="FF000000"/>
        <rFont val="Calibri"/>
      </rPr>
      <t>'</t>
    </r>
    <r>
      <rPr>
        <b/>
        <sz val="11"/>
        <color rgb="FF000000"/>
        <rFont val="Calibri"/>
      </rPr>
      <t>Prevent users from sharing files within their profile.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</si>
  <si>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User Configuration\Policies\Administrative Templates\Windows Components\Network Sharing\Prevent users from sharing files within their profile.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Sharing.admx/adml</t>
    </r>
    <r>
      <rPr>
        <sz val="11"/>
        <color rgb="FF000000"/>
        <rFont val="Calibri"/>
      </rPr>
      <t xml:space="preserve"> that is included with all versions of the Microsoft Windows Administrative Templates.</t>
    </r>
  </si>
  <si>
    <r>
      <rPr>
        <sz val="11"/>
        <color rgb="FF000000"/>
        <rFont val="Calibri"/>
      </rPr>
      <t>This policy setting determines whether users can share files within their profile. By default, users are allowed to share files within their profile to other users on their network after an administrator opts in the computer. An administrator can opt in the computer by using the sharing wizard to share a file within their profile.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</si>
  <si>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If not properly configured, a user could accidentally share sensitive data with unauthorized users. In an enterprise managed environment, the company should provide a managed location for file sharing, such as a file server or SharePoint, instead of the user sharing files directly from their own user profile.</t>
    </r>
  </si>
  <si>
    <r>
      <rPr>
        <sz val="11"/>
        <color rgb="FF000000"/>
        <rFont val="Calibri"/>
      </rPr>
      <t xml:space="preserve">Users cannot share files within their profile using the sharing wizard. Also, the sharing wizard cannot create a share at </t>
    </r>
    <r>
      <rPr>
        <b/>
        <sz val="11"/>
        <color rgb="FF000000"/>
        <rFont val="Calibri"/>
      </rPr>
      <t>%root%\Users</t>
    </r>
    <r>
      <rPr>
        <sz val="11"/>
        <color rgb="FF000000"/>
        <rFont val="Calibri"/>
      </rPr>
      <t xml:space="preserve"> and can only be used to create SMB shares on folders.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</si>
  <si>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SID]\SOFTWARE\Microsoft\Windows\CurrentVersion\Policies\Explorer:NoInplaceSharing</t>
    </r>
    <r>
      <rPr>
        <sz val="11"/>
        <color rgb="FF006096"/>
        <rFont val="Roboto Condensed"/>
      </rPr>
      <t xml:space="preserve">
</t>
    </r>
  </si>
  <si>
    <r>
      <rPr>
        <sz val="11"/>
        <color rgb="FF000000"/>
        <rFont val="Calibri"/>
      </rPr>
      <t>Disabled. (Users can share files out of their user profile after an administrator has opted in the computer.)</t>
    </r>
  </si>
  <si>
    <t>Group Policy processing</t>
  </si>
  <si>
    <t>Medium-17.00</t>
  </si>
  <si>
    <r>
      <rPr>
        <b/>
        <sz val="11"/>
        <color rgb="FF003B5C"/>
        <rFont val="Calibri"/>
      </rPr>
      <t>Section overview: 'Group Policy processing'</t>
    </r>
  </si>
  <si>
    <r>
      <rPr>
        <sz val="11"/>
        <color rgb="FF000000"/>
        <rFont val="Calibri"/>
      </rPr>
      <t xml:space="preserve">Configure the individual settings in recommendations </t>
    </r>
    <r>
      <rPr>
        <b/>
        <sz val="11"/>
        <color rgb="FF000000"/>
        <rFont val="Calibri"/>
      </rPr>
      <t>Medium-17.01</t>
    </r>
    <r>
      <rPr>
        <sz val="11"/>
        <color rgb="FF000000"/>
        <rFont val="Calibri"/>
      </rPr>
      <t xml:space="preserve"> through </t>
    </r>
    <r>
      <rPr>
        <b/>
        <sz val="11"/>
        <color rgb="FF000000"/>
        <rFont val="Calibri"/>
      </rPr>
      <t>Medium-17.03</t>
    </r>
    <r>
      <rPr>
        <sz val="11"/>
        <color rgb="FF000000"/>
        <rFont val="Calibri"/>
      </rPr>
      <t xml:space="preserve"> to implement group Policy processing.</t>
    </r>
  </si>
  <si>
    <r>
      <rPr>
        <sz val="11"/>
        <color rgb="FF000000"/>
        <rFont val="Calibri"/>
      </rPr>
      <t>Relying on users to set Group Policy settings for their workstations creates the potential for users to inadvertently misconfigure or disable security functionality without consideration of the impact on the security posture of the workstation. Alternatively, malicious actors could exploit this to disable any Local Group Policy settings that are hampering their efforts to extract sensitive information. To reduce this risk, all audit, user rights and security related Group Policy settings should be specified for workstations at an organisational unit or domain level. To ensure these policies are not weakened, support for Local Group Policy settings should also be disabled.</t>
    </r>
  </si>
  <si>
    <t>Medium-17.01</t>
  </si>
  <si>
    <r>
      <rPr>
        <sz val="11"/>
        <rFont val="Calibri"/>
      </rPr>
      <t xml:space="preserve">Ensure </t>
    </r>
    <r>
      <rPr>
        <sz val="11"/>
        <color rgb="FF000000"/>
        <rFont val="Calibri"/>
      </rPr>
      <t>'</t>
    </r>
    <r>
      <rPr>
        <b/>
        <sz val="11"/>
        <color rgb="FF000000"/>
        <rFont val="Calibri"/>
      </rPr>
      <t>Hardened UNC Paths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</si>
  <si>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with the following paths configured, at a minimum:</t>
    </r>
    <r>
      <rPr>
        <sz val="11"/>
        <color rgb="FF000000"/>
        <rFont val="Calibri"/>
      </rPr>
      <t xml:space="preserve">
</t>
    </r>
    <r>
      <rPr>
        <b/>
        <sz val="11"/>
        <color rgb="FF000000"/>
        <rFont val="Calibri"/>
      </rPr>
      <t>\\*\NETLOGON RequireMutualAuthentication=1, RequireIntegrity=1, RequirePrivacy=1</t>
    </r>
    <r>
      <rPr>
        <sz val="11"/>
        <color rgb="FF000000"/>
        <rFont val="Calibri"/>
      </rPr>
      <t xml:space="preserve">
</t>
    </r>
    <r>
      <rPr>
        <b/>
        <sz val="11"/>
        <color rgb="FF000000"/>
        <rFont val="Calibri"/>
      </rPr>
      <t>\\*\SYSVOL RequireMutualAuthentication=1, RequireIntegrity=1, RequirePrivacy=1</t>
    </r>
    <r>
      <rPr>
        <sz val="11"/>
        <color rgb="FF000000"/>
        <rFont val="Calibri"/>
      </rPr>
      <t xml:space="preserve">
</t>
    </r>
    <r>
      <rPr>
        <sz val="11"/>
        <color rgb="FF006096"/>
        <rFont val="Roboto Condensed"/>
      </rPr>
      <t>Computer Configuration\Policies\Administrative Templates\Network\Network Provider\Hardened UNC Paths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NetworkProvider.admx/adml</t>
    </r>
    <r>
      <rPr>
        <sz val="11"/>
        <color rgb="FF000000"/>
        <rFont val="Calibri"/>
      </rPr>
      <t xml:space="preserve">) is required - it is included with the MS15-011 </t>
    </r>
    <r>
      <rPr>
        <sz val="11"/>
        <color rgb="FF0000FF"/>
        <rFont val="Calibri"/>
      </rPr>
      <t>(https://technet.microsoft.com/library/security/MS15-011)</t>
    </r>
    <r>
      <rPr>
        <sz val="11"/>
        <color rgb="FF000000"/>
        <rFont val="Calibri"/>
      </rPr>
      <t xml:space="preserve"> / MSKB 3000483 </t>
    </r>
    <r>
      <rPr>
        <sz val="11"/>
        <color rgb="FF0000FF"/>
        <rFont val="Calibri"/>
      </rPr>
      <t>(https://support.microsoft.com/en-us/kb/3000483)</t>
    </r>
    <r>
      <rPr>
        <sz val="11"/>
        <color rgb="FF000000"/>
        <rFont val="Calibri"/>
      </rPr>
      <t xml:space="preserve"> security update or with the Microsoft Windows 10 RTM (Release 1507) Administrative Templates (or newer).</t>
    </r>
  </si>
  <si>
    <r>
      <rPr>
        <sz val="11"/>
        <color rgb="FF000000"/>
        <rFont val="Calibri"/>
      </rPr>
      <t>This policy setting configures secure access to Universal Naming Convention (UNC) paths. UNC paths identify network resources using a specific notation. These names consist of three parts: a host device name, a share name, and an optional file path.</t>
    </r>
    <r>
      <rPr>
        <sz val="11"/>
        <color rgb="FF000000"/>
        <rFont val="Calibri"/>
      </rPr>
      <t xml:space="preserve">
</t>
    </r>
    <r>
      <rPr>
        <sz val="11"/>
        <color rgb="FF000000"/>
        <rFont val="Calibri"/>
      </rPr>
      <t xml:space="preserve">The recommended state for this setting is: </t>
    </r>
    <r>
      <rPr>
        <b/>
        <sz val="11"/>
        <color rgb="FF000000"/>
        <rFont val="Calibri"/>
      </rPr>
      <t>Enabled, with "Require Mutual Authentication", "Require Integrity", and "Require Privacy" set for all NETLOGON and SYSVOL shares</t>
    </r>
    <r>
      <rPr>
        <sz val="11"/>
        <color rgb="FF000000"/>
        <rFont val="Calibri"/>
      </rPr>
      <t>.</t>
    </r>
  </si>
  <si>
    <r>
      <rPr>
        <sz val="11"/>
        <color rgb="FF000000"/>
        <rFont val="Calibri"/>
      </rPr>
      <t>In February 2015, Microsoft released a new control mechanism to mitigate a remote code execution vulnerability (</t>
    </r>
    <r>
      <rPr>
        <sz val="11"/>
        <color rgb="FF000000"/>
        <rFont val="Calibri"/>
      </rPr>
      <t xml:space="preserve">
</t>
    </r>
    <r>
      <rPr>
        <sz val="11"/>
        <color rgb="FF000000"/>
        <rFont val="Calibri"/>
      </rPr>
      <t>MS15-011</t>
    </r>
    <r>
      <rPr>
        <sz val="11"/>
        <color rgb="FF000000"/>
        <rFont val="Calibri"/>
      </rPr>
      <t xml:space="preserve">
</t>
    </r>
    <r>
      <rPr>
        <sz val="11"/>
        <color rgb="FF000000"/>
        <rFont val="Calibri"/>
      </rPr>
      <t>/</t>
    </r>
    <r>
      <rPr>
        <sz val="11"/>
        <color rgb="FF000000"/>
        <rFont val="Calibri"/>
      </rPr>
      <t xml:space="preserve">
</t>
    </r>
    <r>
      <rPr>
        <sz val="11"/>
        <color rgb="FF000000"/>
        <rFont val="Calibri"/>
      </rPr>
      <t>MSKB 3000483</t>
    </r>
    <r>
      <rPr>
        <sz val="11"/>
        <color rgb="FF000000"/>
        <rFont val="Calibri"/>
      </rPr>
      <t xml:space="preserve">
</t>
    </r>
    <r>
      <rPr>
        <sz val="11"/>
        <color rgb="FF000000"/>
        <rFont val="Calibri"/>
      </rPr>
      <t>) in how Group Policy receives and applies connection data when a domain-joined system connects to a domain controller. A threat actor who successfully exploits this vulnerability could take complete control of the affected system. They could then install programs, view, change, or delete data, or create new accounts with full user rights. Users whose accounts are configured to have fewer user rights on the system could be less affected than users who operate with administrative user rights.</t>
    </r>
    <r>
      <rPr>
        <sz val="11"/>
        <color rgb="FF000000"/>
        <rFont val="Calibri"/>
      </rPr>
      <t xml:space="preserve">
</t>
    </r>
    <r>
      <rPr>
        <sz val="11"/>
        <color rgb="FF000000"/>
        <rFont val="Calibri"/>
      </rPr>
      <t>MS15-011</t>
    </r>
    <r>
      <rPr>
        <sz val="11"/>
        <color rgb="FF000000"/>
        <rFont val="Calibri"/>
      </rPr>
      <t xml:space="preserve">
</t>
    </r>
    <r>
      <rPr>
        <sz val="11"/>
        <color rgb="FF000000"/>
        <rFont val="Calibri"/>
      </rPr>
      <t>/</t>
    </r>
    <r>
      <rPr>
        <sz val="11"/>
        <color rgb="FF000000"/>
        <rFont val="Calibri"/>
      </rPr>
      <t xml:space="preserve">
</t>
    </r>
    <r>
      <rPr>
        <sz val="11"/>
        <color rgb="FF000000"/>
        <rFont val="Calibri"/>
      </rPr>
      <t>MSKB 3000483</t>
    </r>
    <r>
      <rPr>
        <sz val="11"/>
        <color rgb="FF000000"/>
        <rFont val="Calibri"/>
      </rPr>
      <t xml:space="preserve">
</t>
    </r>
    <r>
      <rPr>
        <sz val="11"/>
        <color rgb="FF000000"/>
        <rFont val="Calibri"/>
      </rPr>
      <t>requires both the installation of the new security update and also the deployment of specific group policy settings to all computers on the domain from Windows Vista / Server 2008 (non-R2) or newer (the associated security patch to enable this feature was not released for Server 2003). A new group policy template (</t>
    </r>
    <r>
      <rPr>
        <sz val="11"/>
        <color rgb="FF000000"/>
        <rFont val="Calibri"/>
      </rPr>
      <t xml:space="preserve">
</t>
    </r>
    <r>
      <rPr>
        <sz val="11"/>
        <color rgb="FF000000"/>
        <rFont val="Calibri"/>
      </rPr>
      <t>NetworkProvider.admx/adml</t>
    </r>
    <r>
      <rPr>
        <sz val="11"/>
        <color rgb="FF000000"/>
        <rFont val="Calibri"/>
      </rPr>
      <t xml:space="preserve">
</t>
    </r>
    <r>
      <rPr>
        <sz val="11"/>
        <color rgb="FF000000"/>
        <rFont val="Calibri"/>
      </rPr>
      <t>) was also provided with the security update.</t>
    </r>
    <r>
      <rPr>
        <sz val="11"/>
        <color rgb="FF000000"/>
        <rFont val="Calibri"/>
      </rPr>
      <t xml:space="preserve">
</t>
    </r>
    <r>
      <rPr>
        <sz val="11"/>
        <color rgb="FF000000"/>
        <rFont val="Calibri"/>
      </rPr>
      <t>Once the new GPO template is in place, the following are the minimum requirements to remediate the Group Policy security risk:</t>
    </r>
    <r>
      <rPr>
        <sz val="11"/>
        <color rgb="FF000000"/>
        <rFont val="Calibri"/>
      </rPr>
      <t xml:space="preserve">
</t>
    </r>
    <r>
      <rPr>
        <sz val="11"/>
        <color rgb="FF000000"/>
        <rFont val="Calibri"/>
      </rPr>
      <t>\\*\NETLOGON RequireMutualAuthentication=1, RequireIntegrity=1, RequirePrivacy=1</t>
    </r>
    <r>
      <rPr>
        <sz val="11"/>
        <color rgb="FF000000"/>
        <rFont val="Calibri"/>
      </rPr>
      <t xml:space="preserve">
</t>
    </r>
    <r>
      <rPr>
        <sz val="11"/>
        <color rgb="FF000000"/>
        <rFont val="Calibri"/>
      </rPr>
      <t>\\*\SYSVOL RequireMutualAuthentication=1, RequireIntegrity=1, RequirePrivacy=1</t>
    </r>
    <r>
      <rPr>
        <sz val="11"/>
        <color rgb="FF000000"/>
        <rFont val="Calibri"/>
      </rPr>
      <t xml:space="preserve">
</t>
    </r>
    <r>
      <rPr>
        <sz val="11"/>
        <color rgb="FF000000"/>
        <rFont val="Calibri"/>
      </rPr>
      <t>Note:</t>
    </r>
    <r>
      <rPr>
        <sz val="11"/>
        <color rgb="FF000000"/>
        <rFont val="Calibri"/>
      </rPr>
      <t xml:space="preserve">
</t>
    </r>
    <r>
      <rPr>
        <sz val="11"/>
        <color rgb="FF000000"/>
        <rFont val="Calibri"/>
      </rPr>
      <t>A reboot may be required after the setting is applied to a client machine to access the above paths.</t>
    </r>
    <r>
      <rPr>
        <sz val="11"/>
        <color rgb="FF000000"/>
        <rFont val="Calibri"/>
      </rPr>
      <t xml:space="preserve">
</t>
    </r>
    <r>
      <rPr>
        <sz val="11"/>
        <color rgb="FF000000"/>
        <rFont val="Calibri"/>
      </rPr>
      <t>Additional guidance on the deployment of this security setting is available from the Microsoft Premier Field Engineering (PFE) Platforms TechNet Blog here:</t>
    </r>
    <r>
      <rPr>
        <sz val="11"/>
        <color rgb="FF000000"/>
        <rFont val="Calibri"/>
      </rPr>
      <t xml:space="preserve">
</t>
    </r>
    <r>
      <rPr>
        <sz val="11"/>
        <color rgb="FF000000"/>
        <rFont val="Calibri"/>
      </rPr>
      <t>Guidance on Deployment of MS15-011 and MS15-014</t>
    </r>
    <r>
      <rPr>
        <sz val="11"/>
        <color rgb="FF000000"/>
        <rFont val="Calibri"/>
      </rPr>
      <t xml:space="preserve">
</t>
    </r>
    <r>
      <rPr>
        <sz val="11"/>
        <color rgb="FF000000"/>
        <rFont val="Calibri"/>
      </rPr>
      <t>.</t>
    </r>
  </si>
  <si>
    <r>
      <rPr>
        <sz val="11"/>
        <color rgb="FF000000"/>
        <rFont val="Calibri"/>
      </rPr>
      <t>Windows only allows access to the specified UNC paths after fulfilling additional security requirements.</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</si>
  <si>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REG_SZ</t>
    </r>
    <r>
      <rPr>
        <sz val="11"/>
        <color rgb="FF000000"/>
        <rFont val="Calibri"/>
      </rPr>
      <t xml:space="preserve"> value of </t>
    </r>
    <r>
      <rPr>
        <b/>
        <sz val="11"/>
        <color rgb="FF000000"/>
        <rFont val="Calibri"/>
      </rPr>
      <t>RequireMutualAuthentication=1, RequireIntegrity=1, RequirePrivacy=1</t>
    </r>
    <r>
      <rPr>
        <sz val="11"/>
        <color rgb="FF000000"/>
        <rFont val="Calibri"/>
      </rPr>
      <t>.</t>
    </r>
    <r>
      <rPr>
        <sz val="11"/>
        <color rgb="FF000000"/>
        <rFont val="Calibri"/>
      </rPr>
      <t xml:space="preserve">
</t>
    </r>
    <r>
      <rPr>
        <sz val="11"/>
        <color rgb="FF006096"/>
        <rFont val="Roboto Condensed"/>
      </rPr>
      <t>HKLM\SOFTWARE\Policies\Microsoft\Windows\NetworkProvider\HardenedPaths:\\*\NETLOGON</t>
    </r>
    <r>
      <rPr>
        <sz val="11"/>
        <color rgb="FF006096"/>
        <rFont val="Roboto Condensed"/>
      </rPr>
      <t xml:space="preserve">
</t>
    </r>
    <r>
      <rPr>
        <sz val="11"/>
        <color rgb="FF006096"/>
        <rFont val="Roboto Condensed"/>
      </rPr>
      <t>HKLM\SOFTWARE\Policies\Microsoft\Windows\NetworkProvider\HardenedPaths:\\*\SYSVOL</t>
    </r>
    <r>
      <rPr>
        <sz val="11"/>
        <color rgb="FF006096"/>
        <rFont val="Roboto Condensed"/>
      </rPr>
      <t xml:space="preserve">
</t>
    </r>
  </si>
  <si>
    <r>
      <rPr>
        <sz val="11"/>
        <color rgb="FF000000"/>
        <rFont val="Calibri"/>
      </rPr>
      <t>Disabled. (No UNC paths are hardened.)</t>
    </r>
  </si>
  <si>
    <t>Medium-17.02</t>
  </si>
  <si>
    <r>
      <rPr>
        <sz val="11"/>
        <rFont val="Calibri"/>
      </rPr>
      <t xml:space="preserve">Ensure </t>
    </r>
    <r>
      <rPr>
        <sz val="11"/>
        <color rgb="FF000000"/>
        <rFont val="Calibri"/>
      </rPr>
      <t>'</t>
    </r>
    <r>
      <rPr>
        <b/>
        <sz val="11"/>
        <color rgb="FF000000"/>
        <rFont val="Calibri"/>
      </rPr>
      <t>Configure registry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</si>
  <si>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Templates\System\Group Policy\Configure registry policy processing</t>
    </r>
    <r>
      <rPr>
        <sz val="11"/>
        <color rgb="FF006096"/>
        <rFont val="Roboto Condensed"/>
      </rPr>
      <t xml:space="preserve">
</t>
    </r>
  </si>
  <si>
    <t>Medium-17.03</t>
  </si>
  <si>
    <r>
      <rPr>
        <sz val="11"/>
        <rFont val="Calibri"/>
      </rPr>
      <t xml:space="preserve">Ensure </t>
    </r>
    <r>
      <rPr>
        <sz val="11"/>
        <color rgb="FF000000"/>
        <rFont val="Calibri"/>
      </rPr>
      <t>'</t>
    </r>
    <r>
      <rPr>
        <b/>
        <sz val="11"/>
        <color rgb="FF000000"/>
        <rFont val="Calibri"/>
      </rPr>
      <t>Configure security policy processing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</si>
  <si>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Templates\System\Group Policy\Configure security policy processing</t>
    </r>
    <r>
      <rPr>
        <sz val="11"/>
        <color rgb="FF006096"/>
        <rFont val="Roboto Condensed"/>
      </rPr>
      <t xml:space="preserve">
</t>
    </r>
  </si>
  <si>
    <t>Installing applications</t>
  </si>
  <si>
    <t>Medium-18.00</t>
  </si>
  <si>
    <r>
      <rPr>
        <b/>
        <sz val="11"/>
        <color rgb="FF003B5C"/>
        <rFont val="Calibri"/>
      </rPr>
      <t>Section overview: 'Installing applications'</t>
    </r>
  </si>
  <si>
    <r>
      <rPr>
        <sz val="11"/>
        <color rgb="FF000000"/>
        <rFont val="Calibri"/>
      </rPr>
      <t xml:space="preserve">Configure the individual settings in recommendations </t>
    </r>
    <r>
      <rPr>
        <b/>
        <sz val="11"/>
        <color rgb="FF000000"/>
        <rFont val="Calibri"/>
      </rPr>
      <t>Medium-18.01</t>
    </r>
    <r>
      <rPr>
        <sz val="11"/>
        <color rgb="FF000000"/>
        <rFont val="Calibri"/>
      </rPr>
      <t xml:space="preserve"> through </t>
    </r>
    <r>
      <rPr>
        <b/>
        <sz val="11"/>
        <color rgb="FF000000"/>
        <rFont val="Calibri"/>
      </rPr>
      <t>Medium-18.05</t>
    </r>
    <r>
      <rPr>
        <sz val="11"/>
        <color rgb="FF000000"/>
        <rFont val="Calibri"/>
      </rPr>
      <t xml:space="preserve"> to implement installing applications.</t>
    </r>
  </si>
  <si>
    <r>
      <rPr>
        <sz val="11"/>
        <color rgb="FF000000"/>
        <rFont val="Calibri"/>
      </rPr>
      <t>While the ability to install applications may be a business requirement for users, this privilege can be exploited by malicious actors. Malicious actors can email a malicious application, or host a malicious application on a compromised website, and use social engineering techniques to convince users into installing the application on their workstation. Even if privileged access is required to install applications, users will use their privileged access if they believe, or can be convinced that, the requirement to install the application is legitimate. Additionally, if applications are configured to install using elevated privileges, malicious actors can exploit this by creating a Windows Installer installation package to create a new account that belongs to the local built-in administrators group or to install a malicious application.</t>
    </r>
  </si>
  <si>
    <t>Medium-18.01</t>
  </si>
  <si>
    <r>
      <rPr>
        <sz val="11"/>
        <rFont val="Calibri"/>
      </rPr>
      <t xml:space="preserve">Ensure </t>
    </r>
    <r>
      <rPr>
        <sz val="11"/>
        <color rgb="FF000000"/>
        <rFont val="Calibri"/>
      </rPr>
      <t>'</t>
    </r>
    <r>
      <rPr>
        <b/>
        <sz val="11"/>
        <color rgb="FF000000"/>
        <rFont val="Calibri"/>
      </rPr>
      <t>Configure Windows Defender SmartScreen (File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</si>
  <si>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r>
      <rPr>
        <sz val="11"/>
        <color rgb="FF000000"/>
        <rFont val="Calibri"/>
      </rPr>
      <t xml:space="preserve">Set the following UI path to </t>
    </r>
    <r>
      <rPr>
        <b/>
        <sz val="11"/>
        <color rgb="FF000000"/>
        <rFont val="Calibri"/>
      </rPr>
      <t>Enabled: Warn and prevent bypass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Defender SmartScreen\Explorer\Configure Windows Defender SmartScreen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WindowsExplorer.admx/adml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Configure Windows SmartScreen</t>
    </r>
    <r>
      <rPr>
        <sz val="11"/>
        <color rgb="FF000000"/>
        <rFont val="Calibri"/>
      </rPr>
      <t>, but it was renamed starting with the Windows 10 Release 1703 Administrative Templates.</t>
    </r>
  </si>
  <si>
    <r>
      <rPr>
        <sz val="11"/>
        <color rgb="FF000000"/>
        <rFont val="Calibri"/>
      </rPr>
      <t>This policy setting allows you to manage the behavior of Windows Defender SmartScreen. Windows Defender SmartScreen helps keep PCs safer by warning users before running unrecognized programs downloaded from the Internet. Some information is sent to Microsoft about files and programs run on PCs with this feature enabled.</t>
    </r>
    <r>
      <rPr>
        <sz val="11"/>
        <color rgb="FF000000"/>
        <rFont val="Calibri"/>
      </rPr>
      <t xml:space="preserve">
</t>
    </r>
    <r>
      <rPr>
        <sz val="11"/>
        <color rgb="FF000000"/>
        <rFont val="Calibri"/>
      </rPr>
      <t xml:space="preserve">The recommended state for this setting is: </t>
    </r>
    <r>
      <rPr>
        <b/>
        <sz val="11"/>
        <color rgb="FF000000"/>
        <rFont val="Calibri"/>
      </rPr>
      <t>Enabled: Warn and prevent bypass</t>
    </r>
    <r>
      <rPr>
        <sz val="11"/>
        <color rgb="FF000000"/>
        <rFont val="Calibri"/>
      </rPr>
      <t>.</t>
    </r>
  </si>
  <si>
    <r>
      <rPr>
        <sz val="11"/>
        <color rgb="FF000000"/>
        <rFont val="Calibri"/>
      </rPr>
      <t>Windows Defender SmartScreen helps keep PCs safer by warning users before running unrecognized programs downloaded from the Internet. However, due to the fact that some information is sent to Microsoft about files and programs run on PCs some organizations may prefer to disable it.</t>
    </r>
  </si>
  <si>
    <r>
      <rPr>
        <sz val="11"/>
        <color rgb="FF000000"/>
        <rFont val="Calibri"/>
      </rPr>
      <t>Users will be warned and prevented from running unrecognized programs downloaded from the Internet.</t>
    </r>
  </si>
  <si>
    <r>
      <rPr>
        <sz val="11"/>
        <color rgb="FF000000"/>
        <rFont val="Calibri"/>
      </rPr>
      <t xml:space="preserve">Navigate to the UI Path articulated in the Remediation section and confirm it is set as prescribed. This group policy setting is backed by the following registry locations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(EnableSmartScreen) and </t>
    </r>
    <r>
      <rPr>
        <b/>
        <sz val="11"/>
        <color rgb="FF000000"/>
        <rFont val="Calibri"/>
      </rPr>
      <t>REG_SZ</t>
    </r>
    <r>
      <rPr>
        <sz val="11"/>
        <color rgb="FF000000"/>
        <rFont val="Calibri"/>
      </rPr>
      <t xml:space="preserve"> value of </t>
    </r>
    <r>
      <rPr>
        <b/>
        <sz val="11"/>
        <color rgb="FF000000"/>
        <rFont val="Calibri"/>
      </rPr>
      <t>Block</t>
    </r>
    <r>
      <rPr>
        <sz val="11"/>
        <color rgb="FF000000"/>
        <rFont val="Calibri"/>
      </rPr>
      <t xml:space="preserve"> (ShellSmartScreenLevel).</t>
    </r>
    <r>
      <rPr>
        <sz val="11"/>
        <color rgb="FF000000"/>
        <rFont val="Calibri"/>
      </rPr>
      <t xml:space="preserve">
</t>
    </r>
    <r>
      <rPr>
        <sz val="11"/>
        <color rgb="FF006096"/>
        <rFont val="Roboto Condensed"/>
      </rPr>
      <t>HKLM\SOFTWARE\Policies\Microsoft\Windows\System:EnableSmartScreen</t>
    </r>
    <r>
      <rPr>
        <sz val="11"/>
        <color rgb="FF006096"/>
        <rFont val="Roboto Condensed"/>
      </rPr>
      <t xml:space="preserve">
</t>
    </r>
    <r>
      <rPr>
        <sz val="11"/>
        <color rgb="FF006096"/>
        <rFont val="Roboto Condensed"/>
      </rPr>
      <t>HKLM\SOFTWARE\Policies\Microsoft\Windows\System:ShellSmartScreenLevel</t>
    </r>
    <r>
      <rPr>
        <sz val="11"/>
        <color rgb="FF006096"/>
        <rFont val="Roboto Condensed"/>
      </rPr>
      <t xml:space="preserve">
</t>
    </r>
  </si>
  <si>
    <r>
      <rPr>
        <sz val="11"/>
        <color rgb="FF000000"/>
        <rFont val="Calibri"/>
      </rPr>
      <t>Enabled. (Users can change settings.)</t>
    </r>
  </si>
  <si>
    <t>Medium-18.02</t>
  </si>
  <si>
    <r>
      <rPr>
        <sz val="11"/>
        <rFont val="Calibri"/>
      </rPr>
      <t xml:space="preserve">Ensure </t>
    </r>
    <r>
      <rPr>
        <sz val="11"/>
        <color rgb="FF000000"/>
        <rFont val="Calibri"/>
      </rPr>
      <t>'</t>
    </r>
    <r>
      <rPr>
        <b/>
        <sz val="11"/>
        <color rgb="FF000000"/>
        <rFont val="Calibri"/>
      </rPr>
      <t>Configure Windows Defender SmartScreen (Explorer)</t>
    </r>
    <r>
      <rPr>
        <sz val="11"/>
        <color rgb="FF000000"/>
        <rFont val="Calibri"/>
      </rPr>
      <t>'</t>
    </r>
    <r>
      <rPr>
        <sz val="11"/>
        <color rgb="FF000000"/>
        <rFont val="Calibri"/>
      </rPr>
      <t xml:space="preserve"> is set to </t>
    </r>
    <r>
      <rPr>
        <sz val="11"/>
        <color rgb="FF000000"/>
        <rFont val="Calibri"/>
      </rPr>
      <t>'</t>
    </r>
    <r>
      <rPr>
        <b/>
        <sz val="11"/>
        <color rgb="FF000000"/>
        <rFont val="Calibri"/>
      </rPr>
      <t>Enabled: Warn and prevent bypass</t>
    </r>
    <r>
      <rPr>
        <sz val="11"/>
        <color rgb="FF000000"/>
        <rFont val="Calibri"/>
      </rPr>
      <t>'</t>
    </r>
  </si>
  <si>
    <t>Medium-18.03</t>
  </si>
  <si>
    <r>
      <rPr>
        <sz val="11"/>
        <rFont val="Calibri"/>
      </rPr>
      <t xml:space="preserve">Ensure </t>
    </r>
    <r>
      <rPr>
        <sz val="11"/>
        <color rgb="FF000000"/>
        <rFont val="Calibri"/>
      </rPr>
      <t>'</t>
    </r>
    <r>
      <rPr>
        <b/>
        <sz val="11"/>
        <color rgb="FF000000"/>
        <rFont val="Calibri"/>
      </rPr>
      <t>Allow user control over installs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</si>
  <si>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Installer\Allow user control over installs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Enable user control over installs</t>
    </r>
    <r>
      <rPr>
        <sz val="11"/>
        <color rgb="FF000000"/>
        <rFont val="Calibri"/>
      </rPr>
      <t>, but it was renamed starting with the Windows 8.0 &amp; Server 2012 (non-R2) Administrative Templates.</t>
    </r>
  </si>
  <si>
    <r>
      <rPr>
        <sz val="11"/>
        <color rgb="FF000000"/>
        <rFont val="Calibri"/>
      </rPr>
      <t>This setting controls whether users are permitted to change installation options that typically are available only to system administrators. The security features of Windows Installer normally prevent users from changing installation options that are typically reserved for system administrators, such as specifying the directory to which files are installed. If Windows Installer detects that an installation package has permitted the user to change a protected option, it stops the installation and displays a message. These security features operate only when the installation program is running in a privileged security context in which it has access to directories denied to the user.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</si>
  <si>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 an enterprise managed environment, only IT staff with administrative rights should be installing or changing software on a system. Allowing users the ability to have any control over installs can risk unapproved software from being installed or removed from a system, which could cause the system to become vulnerable to compromise.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</si>
  <si>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HKLM\SOFTWARE\Policies\Microsoft\Windows\Installer:EnableUserControl</t>
    </r>
    <r>
      <rPr>
        <sz val="11"/>
        <color rgb="FF006096"/>
        <rFont val="Roboto Condensed"/>
      </rPr>
      <t xml:space="preserve">
</t>
    </r>
  </si>
  <si>
    <r>
      <rPr>
        <sz val="11"/>
        <color rgb="FF000000"/>
        <rFont val="Calibri"/>
      </rPr>
      <t>Disabled. (The security features of Windows Installer will prevent users from changing installation options typically reserved for system administrators, such as specifying the directory to which files are installed.)</t>
    </r>
  </si>
  <si>
    <t>Medium-18.04</t>
  </si>
  <si>
    <r>
      <rPr>
        <sz val="11"/>
        <rFont val="Calibri"/>
      </rPr>
      <t xml:space="preserve">Ensure </t>
    </r>
    <r>
      <rPr>
        <sz val="11"/>
        <color rgb="FF000000"/>
        <rFont val="Calibri"/>
      </rPr>
      <t>'</t>
    </r>
    <r>
      <rPr>
        <b/>
        <sz val="11"/>
        <color rgb="FF000000"/>
        <rFont val="Calibri"/>
      </rPr>
      <t>Always install with elevated privileges (Computer)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</si>
  <si>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Installer\Always install with elevated privileges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MSI.admx/adml</t>
    </r>
    <r>
      <rPr>
        <sz val="11"/>
        <color rgb="FF000000"/>
        <rFont val="Calibri"/>
      </rPr>
      <t xml:space="preserve"> that is included with all versions of the Microsoft Windows Administrative Templates.</t>
    </r>
  </si>
  <si>
    <r>
      <rPr>
        <sz val="11"/>
        <color rgb="FF000000"/>
        <rFont val="Calibri"/>
      </rPr>
      <t>This setting controls whether or not Windows Installer should use system permissions when it installs any program on the system.</t>
    </r>
    <r>
      <rPr>
        <sz val="11"/>
        <color rgb="FF000000"/>
        <rFont val="Calibri"/>
      </rPr>
      <t xml:space="preserve">
</t>
    </r>
    <r>
      <rPr>
        <b/>
        <sz val="11"/>
        <color rgb="FF000000"/>
        <rFont val="Calibri"/>
      </rPr>
      <t>Note:</t>
    </r>
    <r>
      <rPr>
        <sz val="11"/>
        <color rgb="FF000000"/>
        <rFont val="Calibri"/>
      </rPr>
      <t xml:space="preserve"> This setting appears both in the Computer Configuration and User Configuration folders. To make this setting effective, you must enable the setting in both folders.</t>
    </r>
    <r>
      <rPr>
        <sz val="11"/>
        <color rgb="FF000000"/>
        <rFont val="Calibri"/>
      </rPr>
      <t xml:space="preserve">
</t>
    </r>
    <r>
      <rPr>
        <b/>
        <sz val="11"/>
        <color rgb="FF000000"/>
        <rFont val="Calibri"/>
      </rPr>
      <t>Caution:</t>
    </r>
    <r>
      <rPr>
        <sz val="11"/>
        <color rgb="FF000000"/>
        <rFont val="Calibri"/>
      </rPr>
      <t xml:space="preserve"> If enabled, skilled users can take advantage of the permissions this setting grants to change their privileges and gain permanent access to restricted files and folders. Note that the User Configuration version of this setting is not guaranteed to be secure.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</si>
  <si>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with limited privileges can exploit this feature by creating a Windows Installer installation package that creates a new local account that belongs to the local built-in Administrators group, adds their current account to the local built-in Administrators group, installs malicious software, or performs other unauthorized activities.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</si>
  <si>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HKLM\SOFTWARE\Policies\Microsoft\Windows\Installer:AlwaysInstallElevated</t>
    </r>
    <r>
      <rPr>
        <sz val="11"/>
        <color rgb="FF006096"/>
        <rFont val="Roboto Condensed"/>
      </rPr>
      <t xml:space="preserve">
</t>
    </r>
  </si>
  <si>
    <r>
      <rPr>
        <sz val="11"/>
        <color rgb="FF000000"/>
        <rFont val="Calibri"/>
      </rPr>
      <t>Disabled. (Windows Installer will apply the current user's permissions when it installs programs that a system administrator does not distribute or offer. This will prevent standard users from installing applications that affect system-wide configuration items.)</t>
    </r>
  </si>
  <si>
    <t>Medium-18.05</t>
  </si>
  <si>
    <r>
      <rPr>
        <sz val="11"/>
        <rFont val="Calibri"/>
      </rPr>
      <t xml:space="preserve">Ensure </t>
    </r>
    <r>
      <rPr>
        <sz val="11"/>
        <color rgb="FF000000"/>
        <rFont val="Calibri"/>
      </rPr>
      <t>'</t>
    </r>
    <r>
      <rPr>
        <b/>
        <sz val="11"/>
        <color rgb="FF000000"/>
        <rFont val="Calibri"/>
      </rPr>
      <t>Always install with elevated privileges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</si>
  <si>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t>Legacy and run once lists</t>
  </si>
  <si>
    <t>Medium-19.00</t>
  </si>
  <si>
    <r>
      <rPr>
        <b/>
        <sz val="11"/>
        <color rgb="FF003B5C"/>
        <rFont val="Calibri"/>
      </rPr>
      <t>Section overview: 'Legacy and run once lists'</t>
    </r>
  </si>
  <si>
    <r>
      <rPr>
        <sz val="11"/>
        <color rgb="FF000000"/>
        <rFont val="Calibri"/>
      </rPr>
      <t xml:space="preserve">Configure the individual settings in recommendations </t>
    </r>
    <r>
      <rPr>
        <b/>
        <sz val="11"/>
        <color rgb="FF000000"/>
        <rFont val="Calibri"/>
      </rPr>
      <t>Medium-19.01</t>
    </r>
    <r>
      <rPr>
        <sz val="11"/>
        <color rgb="FF000000"/>
        <rFont val="Calibri"/>
      </rPr>
      <t xml:space="preserve"> through </t>
    </r>
    <r>
      <rPr>
        <b/>
        <sz val="11"/>
        <color rgb="FF000000"/>
        <rFont val="Calibri"/>
      </rPr>
      <t>Medium-19.03</t>
    </r>
    <r>
      <rPr>
        <sz val="11"/>
        <color rgb="FF000000"/>
        <rFont val="Calibri"/>
      </rPr>
      <t xml:space="preserve"> to implement legacy and run once lists.</t>
    </r>
  </si>
  <si>
    <r>
      <rPr>
        <sz val="11"/>
        <color rgb="FF000000"/>
        <rFont val="Calibri"/>
      </rPr>
      <t xml:space="preserve">Once malicious code has been copied to a workstation, malicious actors with registry access can remotely schedule it to execute (i.e. using the run once list) or to automatically execute each time Microsoft Windows starts (i.e. using the legacy run list). To reduce this risk, legacy and run once lists should be disabled. This may interfere with the operation of legitimate applications that need to automatically execute each time Microsoft Windows starts. In such cases, the </t>
    </r>
    <r>
      <rPr>
        <i/>
        <sz val="11"/>
        <color rgb="FF000000"/>
        <rFont val="Calibri"/>
      </rPr>
      <t>Run these programs at user logon</t>
    </r>
    <r>
      <rPr>
        <sz val="11"/>
        <color rgb="FF000000"/>
        <rFont val="Calibri"/>
      </rPr>
      <t xml:space="preserve"> Group Policy setting can be used to perform the same function in a more secure manner when defined at a domain level; however, if not used this Group Policy setting should be disabled rather than left in its default undefined state.</t>
    </r>
  </si>
  <si>
    <t>Medium-19.01</t>
  </si>
  <si>
    <r>
      <rPr>
        <sz val="11"/>
        <rFont val="Calibri"/>
      </rPr>
      <t xml:space="preserve">Ensure </t>
    </r>
    <r>
      <rPr>
        <sz val="11"/>
        <color rgb="FF000000"/>
        <rFont val="Calibri"/>
      </rPr>
      <t>'</t>
    </r>
    <r>
      <rPr>
        <b/>
        <sz val="11"/>
        <color rgb="FF000000"/>
        <rFont val="Calibri"/>
      </rPr>
      <t>Do not process the legacy run list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</si>
  <si>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Templates\System\Logon\Do not process the legacy run list</t>
    </r>
    <r>
      <rPr>
        <sz val="11"/>
        <color rgb="FF006096"/>
        <rFont val="Roboto Condensed"/>
      </rPr>
      <t xml:space="preserve">
</t>
    </r>
  </si>
  <si>
    <t>Medium-19.02</t>
  </si>
  <si>
    <r>
      <rPr>
        <sz val="11"/>
        <rFont val="Calibri"/>
      </rPr>
      <t xml:space="preserve">Ensure </t>
    </r>
    <r>
      <rPr>
        <sz val="11"/>
        <color rgb="FF000000"/>
        <rFont val="Calibri"/>
      </rPr>
      <t>'</t>
    </r>
    <r>
      <rPr>
        <b/>
        <sz val="11"/>
        <color rgb="FF000000"/>
        <rFont val="Calibri"/>
      </rPr>
      <t>Do not process the run once list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</si>
  <si>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Templates\System\Logon\Do not process the run once list</t>
    </r>
    <r>
      <rPr>
        <sz val="11"/>
        <color rgb="FF006096"/>
        <rFont val="Roboto Condensed"/>
      </rPr>
      <t xml:space="preserve">
</t>
    </r>
  </si>
  <si>
    <t>Medium-19.03</t>
  </si>
  <si>
    <r>
      <rPr>
        <sz val="11"/>
        <rFont val="Calibri"/>
      </rPr>
      <t xml:space="preserve">Ensure </t>
    </r>
    <r>
      <rPr>
        <sz val="11"/>
        <color rgb="FF000000"/>
        <rFont val="Calibri"/>
      </rPr>
      <t>'</t>
    </r>
    <r>
      <rPr>
        <b/>
        <sz val="11"/>
        <color rgb="FF000000"/>
        <rFont val="Calibri"/>
      </rPr>
      <t>Run these programs at user logon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</si>
  <si>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Templates\System\Logon\Run these programs at user logon</t>
    </r>
    <r>
      <rPr>
        <sz val="11"/>
        <color rgb="FF006096"/>
        <rFont val="Roboto Condensed"/>
      </rPr>
      <t xml:space="preserve">
</t>
    </r>
  </si>
  <si>
    <t>Microsoft accounts</t>
  </si>
  <si>
    <t>Medium-20.00</t>
  </si>
  <si>
    <r>
      <rPr>
        <b/>
        <sz val="11"/>
        <color rgb="FF003B5C"/>
        <rFont val="Calibri"/>
      </rPr>
      <t>Section overview: 'Microsoft accounts'</t>
    </r>
  </si>
  <si>
    <r>
      <rPr>
        <sz val="11"/>
        <color rgb="FF000000"/>
        <rFont val="Calibri"/>
      </rPr>
      <t xml:space="preserve">Configure the individual settings in recommendations </t>
    </r>
    <r>
      <rPr>
        <b/>
        <sz val="11"/>
        <color rgb="FF000000"/>
        <rFont val="Calibri"/>
      </rPr>
      <t>Medium-20.01</t>
    </r>
    <r>
      <rPr>
        <sz val="11"/>
        <color rgb="FF000000"/>
        <rFont val="Calibri"/>
      </rPr>
      <t xml:space="preserve"> through </t>
    </r>
    <r>
      <rPr>
        <b/>
        <sz val="11"/>
        <color rgb="FF000000"/>
        <rFont val="Calibri"/>
      </rPr>
      <t>Medium-20.03</t>
    </r>
    <r>
      <rPr>
        <sz val="11"/>
        <color rgb="FF000000"/>
        <rFont val="Calibri"/>
      </rPr>
      <t xml:space="preserve"> to implement microsoft accounts.</t>
    </r>
  </si>
  <si>
    <r>
      <rPr>
        <sz val="11"/>
        <color rgb="FF000000"/>
        <rFont val="Calibri"/>
      </rPr>
      <t>A feature of Microsoft Windows 10 is the ability to link Microsoft accounts (formerly Windows Live IDs) to local or domain accounts. When this occurs, a user's settings and files are stored in the cloud using OneDrive rather than locally or on a domain controller. While this may have the benefit of allowing users to access their settings and files from any workstation it can also pose a risk to an organisation as they lose control over where sensitive information may be accessed from. To reduce this risk, users should not link Microsoft accounts with local or domain accounts.</t>
    </r>
  </si>
  <si>
    <t>Medium-20.01</t>
  </si>
  <si>
    <r>
      <rPr>
        <sz val="11"/>
        <rFont val="Calibri"/>
      </rPr>
      <t xml:space="preserve">Ensure </t>
    </r>
    <r>
      <rPr>
        <sz val="11"/>
        <color rgb="FF000000"/>
        <rFont val="Calibri"/>
      </rPr>
      <t>'</t>
    </r>
    <r>
      <rPr>
        <b/>
        <sz val="11"/>
        <color rgb="FF000000"/>
        <rFont val="Calibri"/>
      </rPr>
      <t>Allow Microsoft accounts to be optional</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</si>
  <si>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runtime\Allow Microsoft accounts to be optional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AppXRuntime.admx/adml</t>
    </r>
    <r>
      <rPr>
        <sz val="11"/>
        <color rgb="FF000000"/>
        <rFont val="Calibri"/>
      </rPr>
      <t xml:space="preserve"> that is included with the Microsoft Windows 8.1 &amp; Server 2012 R2 Administrative Templates (or newer).</t>
    </r>
  </si>
  <si>
    <r>
      <rPr>
        <sz val="11"/>
        <color rgb="FF000000"/>
        <rFont val="Calibri"/>
      </rPr>
      <t>This policy setting lets you control whether Microsoft accounts are optional for Windows Store apps that require an account to sign in. This policy only affects Windows Store apps that support 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</si>
  <si>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Enabling this setting allows an organization to use their enterprise user accounts instead of using their Microsoft accounts when accessing Windows store apps. This provides the organization with greater control over relevant credentials. Microsoft accounts cannot be centrally managed and as such enterprise credential security policies cannot be applied to them, which could put any information accessed by using Microsoft accounts at risk.</t>
    </r>
  </si>
  <si>
    <r>
      <rPr>
        <sz val="11"/>
        <color rgb="FF000000"/>
        <rFont val="Calibri"/>
      </rPr>
      <t>Windows Store apps that typically require a Microsoft account to sign in will allow users to sign in with an enterprise account instead.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</si>
  <si>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HKLM\SOFTWARE\Microsoft\Windows\CurrentVersion\Policies\System:MSAOptional</t>
    </r>
    <r>
      <rPr>
        <sz val="11"/>
        <color rgb="FF006096"/>
        <rFont val="Roboto Condensed"/>
      </rPr>
      <t xml:space="preserve">
</t>
    </r>
  </si>
  <si>
    <r>
      <rPr>
        <sz val="11"/>
        <color rgb="FF000000"/>
        <rFont val="Calibri"/>
      </rPr>
      <t>Disabled. (Users will need to sign in with a Microsoft account.)</t>
    </r>
  </si>
  <si>
    <t>Medium-20.02</t>
  </si>
  <si>
    <r>
      <rPr>
        <sz val="11"/>
        <rFont val="Calibri"/>
      </rPr>
      <t xml:space="preserve">Ensure </t>
    </r>
    <r>
      <rPr>
        <sz val="11"/>
        <color rgb="FF000000"/>
        <rFont val="Calibri"/>
      </rPr>
      <t>'</t>
    </r>
    <r>
      <rPr>
        <b/>
        <sz val="11"/>
        <color rgb="FF000000"/>
        <rFont val="Calibri"/>
      </rPr>
      <t>Block all consumer Microsoft account user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</si>
  <si>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Templates\Windows Components\Microsoft accounts\Block all consumer Microsoft account user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MSAPolicy.admx/adml</t>
    </r>
    <r>
      <rPr>
        <sz val="11"/>
        <color rgb="FF000000"/>
        <rFont val="Calibri"/>
      </rPr>
      <t xml:space="preserve"> that is included with the Microsoft Windows 10 Release 1703 Administrative Templates (or newer).</t>
    </r>
  </si>
  <si>
    <r>
      <rPr>
        <sz val="11"/>
        <color rgb="FF000000"/>
        <rFont val="Calibri"/>
      </rPr>
      <t xml:space="preserve">This setting determines whether applications and services on the device can utilize new consumer Microsoft account authentication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</si>
  <si>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Organizations that want to effectively implement identity management policies and maintain firm control of what accounts are used on their computers will probably want to block Microsoft accounts. Organizations may also need to block Microsoft accounts in order to meet the requirements of compliance standards that apply to their information systems.</t>
    </r>
  </si>
  <si>
    <r>
      <rPr>
        <sz val="11"/>
        <color rgb="FF000000"/>
        <rFont val="Calibri"/>
      </rPr>
      <t xml:space="preserve">All applications and services on the device will be prevented from </t>
    </r>
    <r>
      <rPr>
        <i/>
        <sz val="11"/>
        <color rgb="FF000000"/>
        <rFont val="Calibri"/>
      </rPr>
      <t>new</t>
    </r>
    <r>
      <rPr>
        <sz val="11"/>
        <color rgb="FF000000"/>
        <rFont val="Calibri"/>
      </rPr>
      <t xml:space="preserve"> authentications using consumer Microsoft accounts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 Authentications performed directly by the user in web browsers or in apps that use </t>
    </r>
    <r>
      <rPr>
        <b/>
        <sz val="11"/>
        <color rgb="FF000000"/>
        <rFont val="Calibri"/>
      </rPr>
      <t>OAuth</t>
    </r>
    <r>
      <rPr>
        <sz val="11"/>
        <color rgb="FF000000"/>
        <rFont val="Calibri"/>
      </rPr>
      <t xml:space="preserve"> will remain unaffected.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</si>
  <si>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HKLM\SOFTWARE\Policies\Microsoft\MicrosoftAccount:DisableUserAuth</t>
    </r>
    <r>
      <rPr>
        <sz val="11"/>
        <color rgb="FF006096"/>
        <rFont val="Roboto Condensed"/>
      </rPr>
      <t xml:space="preserve">
</t>
    </r>
  </si>
  <si>
    <r>
      <rPr>
        <sz val="11"/>
        <color rgb="FF000000"/>
        <rFont val="Calibri"/>
      </rPr>
      <t xml:space="preserve">Disabled. (Applications and services on the device will be permitted to authenticate using consumer Microsoft accounts via the Windows </t>
    </r>
    <r>
      <rPr>
        <b/>
        <sz val="11"/>
        <color rgb="FF000000"/>
        <rFont val="Calibri"/>
      </rPr>
      <t>OnlineID</t>
    </r>
    <r>
      <rPr>
        <sz val="11"/>
        <color rgb="FF000000"/>
        <rFont val="Calibri"/>
      </rPr>
      <t xml:space="preserve"> and </t>
    </r>
    <r>
      <rPr>
        <b/>
        <sz val="11"/>
        <color rgb="FF000000"/>
        <rFont val="Calibri"/>
      </rPr>
      <t>WebAccountManager</t>
    </r>
    <r>
      <rPr>
        <sz val="11"/>
        <color rgb="FF000000"/>
        <rFont val="Calibri"/>
      </rPr>
      <t xml:space="preserve"> APIs.)</t>
    </r>
  </si>
  <si>
    <t>Medium-20.03</t>
  </si>
  <si>
    <r>
      <rPr>
        <sz val="11"/>
        <rFont val="Calibri"/>
      </rPr>
      <t xml:space="preserve">Ensure </t>
    </r>
    <r>
      <rPr>
        <sz val="11"/>
        <color rgb="FF000000"/>
        <rFont val="Calibri"/>
      </rPr>
      <t>'</t>
    </r>
    <r>
      <rPr>
        <b/>
        <sz val="11"/>
        <color rgb="FF000000"/>
        <rFont val="Calibri"/>
      </rPr>
      <t>Prevent the usage of OneDrive for file storage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</si>
  <si>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Components\OneDrive\Prevent the usage of OneDrive for file storage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SkyDrive.admx/adml</t>
    </r>
    <r>
      <rPr>
        <sz val="11"/>
        <color rgb="FF000000"/>
        <rFont val="Calibri"/>
      </rPr>
      <t xml:space="preserve"> that is included with the Microsoft Windows 8.1 &amp; Server 2012 R2 Administrative Templates (or newer). However, we strongly recommend you only use the version included with the Microsoft Windows 10 Release 1607 &amp; Server 2016 Administrative Templates (or newer). Older versions of the templates had conflicting settings in different template files for both OneDrive &amp; SkyDrive, until it was cleaned up properly in the above version.</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Prevent the usage of SkyDrive for file storage</t>
    </r>
    <r>
      <rPr>
        <sz val="11"/>
        <color rgb="FF000000"/>
        <rFont val="Calibri"/>
      </rPr>
      <t>, but it was renamed starting with the Windows 10 RTM (Release 1507) Administrative Templates.</t>
    </r>
  </si>
  <si>
    <r>
      <rPr>
        <sz val="11"/>
        <color rgb="FF000000"/>
        <rFont val="Calibri"/>
      </rPr>
      <t>This policy setting lets you prevent apps and features from working with files on OneDrive using the Next Generation Sync Client.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</si>
  <si>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Enabling this setting prevents users from accidentally (or intentionally) uploading confidential or sensitive corporate information to the OneDrive cloud service using the Next Generation Sync Client.</t>
    </r>
    <r>
      <rPr>
        <sz val="11"/>
        <color rgb="FF000000"/>
        <rFont val="Calibri"/>
      </rPr>
      <t xml:space="preserve">
</t>
    </r>
    <r>
      <rPr>
        <sz val="11"/>
        <color rgb="FF000000"/>
        <rFont val="Calibri"/>
      </rPr>
      <t>Note:</t>
    </r>
    <r>
      <rPr>
        <sz val="11"/>
        <color rgb="FF000000"/>
        <rFont val="Calibri"/>
      </rPr>
      <t xml:space="preserve">
</t>
    </r>
    <r>
      <rPr>
        <sz val="11"/>
        <color rgb="FF000000"/>
        <rFont val="Calibri"/>
      </rPr>
      <t>This security concern applies to</t>
    </r>
    <r>
      <rPr>
        <sz val="11"/>
        <color rgb="FF000000"/>
        <rFont val="Calibri"/>
      </rPr>
      <t xml:space="preserve">
</t>
    </r>
    <r>
      <rPr>
        <sz val="11"/>
        <color rgb="FF000000"/>
        <rFont val="Calibri"/>
      </rPr>
      <t>any</t>
    </r>
    <r>
      <rPr>
        <sz val="11"/>
        <color rgb="FF000000"/>
        <rFont val="Calibri"/>
      </rPr>
      <t xml:space="preserve">
</t>
    </r>
    <r>
      <rPr>
        <sz val="11"/>
        <color rgb="FF000000"/>
        <rFont val="Calibri"/>
      </rPr>
      <t>cloud-based file storage application installed on a workstation, not just the one supplied with Windows.</t>
    </r>
  </si>
  <si>
    <r>
      <rPr>
        <sz val="11"/>
        <color rgb="FF000000"/>
        <rFont val="Calibri"/>
      </rPr>
      <t xml:space="preserve">Users can't access OneDrive from the OneDrive app and file picker. Windows Store apps can't access OneDrive using the </t>
    </r>
    <r>
      <rPr>
        <b/>
        <sz val="11"/>
        <color rgb="FF000000"/>
        <rFont val="Calibri"/>
      </rPr>
      <t>WinRT</t>
    </r>
    <r>
      <rPr>
        <sz val="11"/>
        <color rgb="FF000000"/>
        <rFont val="Calibri"/>
      </rPr>
      <t xml:space="preserve"> API. OneDrive doesn't appear in the navigation pane in File Explorer. OneDrive files aren't kept in sync with the cloud. Users can't automatically upload photos and videos from the camera roll folder.</t>
    </r>
    <r>
      <rPr>
        <sz val="11"/>
        <color rgb="FF000000"/>
        <rFont val="Calibri"/>
      </rPr>
      <t xml:space="preserve">
</t>
    </r>
    <r>
      <rPr>
        <b/>
        <sz val="11"/>
        <color rgb="FF000000"/>
        <rFont val="Calibri"/>
      </rPr>
      <t>Note:</t>
    </r>
    <r>
      <rPr>
        <sz val="11"/>
        <color rgb="FF000000"/>
        <rFont val="Calibri"/>
      </rPr>
      <t xml:space="preserve"> If your organization uses Office 365, be aware that this setting will prevent users from saving files to OneDrive/SkyDrive.</t>
    </r>
    <r>
      <rPr>
        <sz val="11"/>
        <color rgb="FF000000"/>
        <rFont val="Calibri"/>
      </rPr>
      <t xml:space="preserve">
</t>
    </r>
    <r>
      <rPr>
        <b/>
        <sz val="11"/>
        <color rgb="FF000000"/>
        <rFont val="Calibri"/>
      </rPr>
      <t>Note #2:</t>
    </r>
    <r>
      <rPr>
        <sz val="11"/>
        <color rgb="FF000000"/>
        <rFont val="Calibri"/>
      </rPr>
      <t xml:space="preserve"> If your organization has decided to implement </t>
    </r>
    <r>
      <rPr>
        <b/>
        <sz val="11"/>
        <color rgb="FF000000"/>
        <rFont val="Calibri"/>
      </rPr>
      <t>OneDrive for Business</t>
    </r>
    <r>
      <rPr>
        <sz val="11"/>
        <color rgb="FF000000"/>
        <rFont val="Calibri"/>
      </rPr>
      <t xml:space="preserve"> and therefore needs to except itself from this recommendation, we highly suggest that you also obtain and utilize the </t>
    </r>
    <r>
      <rPr>
        <b/>
        <sz val="11"/>
        <color rgb="FF000000"/>
        <rFont val="Calibri"/>
      </rPr>
      <t>OneDrive.admx/adml</t>
    </r>
    <r>
      <rPr>
        <sz val="11"/>
        <color rgb="FF000000"/>
        <rFont val="Calibri"/>
      </rPr>
      <t xml:space="preserve"> template that is bundled with the latest OneDrive client, as noted at this link </t>
    </r>
    <r>
      <rPr>
        <sz val="11"/>
        <color rgb="FF0000FF"/>
        <rFont val="Calibri"/>
      </rPr>
      <t>(https://docs.microsoft.com/en-us/onedrive/use-group-policy)</t>
    </r>
    <r>
      <rPr>
        <sz val="11"/>
        <color rgb="FF000000"/>
        <rFont val="Calibri"/>
      </rPr>
      <t xml:space="preserve"> (this template is not included with the Windows Administrative Templates). Two alternative OneDrive settings in particular from that template are worth your consideration:</t>
    </r>
    <r>
      <rPr>
        <sz val="11"/>
        <color rgb="FF000000"/>
        <rFont val="Calibri"/>
      </rPr>
      <t xml:space="preserve">
</t>
    </r>
    <r>
      <rPr>
        <sz val="11"/>
        <color rgb="FF000000"/>
        <rFont val="Calibri"/>
      </rPr>
      <t xml:space="preserve">- </t>
    </r>
    <r>
      <rPr>
        <i/>
        <sz val="11"/>
        <color rgb="FF000000"/>
        <rFont val="Calibri"/>
      </rPr>
      <t>Allow syncing OneDrive accounts for only specific organizations</t>
    </r>
    <r>
      <rPr>
        <sz val="11"/>
        <color rgb="FF000000"/>
        <rFont val="Calibri"/>
      </rPr>
      <t xml:space="preserve"> - a computer-based setting that restricts OneDrive client connections to only </t>
    </r>
    <r>
      <rPr>
        <b/>
        <sz val="11"/>
        <color rgb="FF000000"/>
        <rFont val="Calibri"/>
      </rPr>
      <t>approved</t>
    </r>
    <r>
      <rPr>
        <sz val="11"/>
        <color rgb="FF000000"/>
        <rFont val="Calibri"/>
      </rPr>
      <t xml:space="preserve"> tenant IDs.</t>
    </r>
    <r>
      <rPr>
        <sz val="11"/>
        <color rgb="FF000000"/>
        <rFont val="Calibri"/>
      </rPr>
      <t xml:space="preserve">
</t>
    </r>
    <r>
      <rPr>
        <sz val="11"/>
        <color rgb="FF000000"/>
        <rFont val="Calibri"/>
      </rPr>
      <t xml:space="preserve">- </t>
    </r>
    <r>
      <rPr>
        <i/>
        <sz val="11"/>
        <color rgb="FF000000"/>
        <rFont val="Calibri"/>
      </rPr>
      <t>Prevent users from synchronizing personal OneDrive accounts</t>
    </r>
    <r>
      <rPr>
        <sz val="11"/>
        <color rgb="FF000000"/>
        <rFont val="Calibri"/>
      </rPr>
      <t xml:space="preserve"> - a user-based setting that prevents use of consumer OneDrive (i.e. non-business).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</si>
  <si>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HKLM\SOFTWARE\Policies\Microsoft\Windows\OneDrive:DisableFileSyncNGSC</t>
    </r>
    <r>
      <rPr>
        <sz val="11"/>
        <color rgb="FF006096"/>
        <rFont val="Roboto Condensed"/>
      </rPr>
      <t xml:space="preserve">
</t>
    </r>
  </si>
  <si>
    <r>
      <rPr>
        <sz val="11"/>
        <color rgb="FF000000"/>
        <rFont val="Calibri"/>
      </rPr>
      <t>Disabled. (Apps and features can work with OneDrive file storage using the Next Generation Sync Client.)</t>
    </r>
  </si>
  <si>
    <t>MSS settings</t>
  </si>
  <si>
    <t>Medium-21.00</t>
  </si>
  <si>
    <r>
      <rPr>
        <b/>
        <sz val="11"/>
        <color rgb="FF003B5C"/>
        <rFont val="Calibri"/>
      </rPr>
      <t>Section overview: 'MSS settings'</t>
    </r>
  </si>
  <si>
    <r>
      <rPr>
        <sz val="11"/>
        <color rgb="FF000000"/>
        <rFont val="Calibri"/>
      </rPr>
      <t xml:space="preserve">Configure the individual settings in recommendations </t>
    </r>
    <r>
      <rPr>
        <b/>
        <sz val="11"/>
        <color rgb="FF000000"/>
        <rFont val="Calibri"/>
      </rPr>
      <t>Medium-21.01</t>
    </r>
    <r>
      <rPr>
        <sz val="11"/>
        <color rgb="FF000000"/>
        <rFont val="Calibri"/>
      </rPr>
      <t xml:space="preserve"> through </t>
    </r>
    <r>
      <rPr>
        <b/>
        <sz val="11"/>
        <color rgb="FF000000"/>
        <rFont val="Calibri"/>
      </rPr>
      <t>Medium-21.03</t>
    </r>
    <r>
      <rPr>
        <sz val="11"/>
        <color rgb="FF000000"/>
        <rFont val="Calibri"/>
      </rPr>
      <t xml:space="preserve"> to implement mSS settings.</t>
    </r>
  </si>
  <si>
    <r>
      <rPr>
        <sz val="11"/>
        <color rgb="FF000000"/>
        <rFont val="Calibri"/>
      </rPr>
      <t xml:space="preserve">MSS settings are registry values previously identified by Microsoft security experts that can be used for increased security. While many of these registry values are no longer applicable in modern versions of Microsoft Windows, some still provide a security benefit. By failing to specify these MSS settings, malicious actors may be able to exploit weaknesses in a workstation's security posture to gain access to sensitive information. To reduce this risk, MSS settings that are still relevant to modern versions of Microsoft Windows should be specified using Group Policy settings. Note, the MSS settings are available as part of the Microsoft Security Compliance Toolkit </t>
    </r>
    <r>
      <rPr>
        <sz val="11"/>
        <color rgb="FF0000FF"/>
        <rFont val="Calibri"/>
      </rPr>
      <t>(https://www.microsoft.com/en-us/download/details.aspx?id=55319)</t>
    </r>
    <r>
      <rPr>
        <sz val="11"/>
        <color rgb="FF000000"/>
        <rFont val="Calibri"/>
      </rPr>
      <t>.</t>
    </r>
  </si>
  <si>
    <t>Medium-21.01</t>
  </si>
  <si>
    <r>
      <rPr>
        <sz val="11"/>
        <rFont val="Calibri"/>
      </rPr>
      <t xml:space="preserve">Ensure </t>
    </r>
    <r>
      <rPr>
        <sz val="11"/>
        <color rgb="FF000000"/>
        <rFont val="Calibri"/>
      </rPr>
      <t>'</t>
    </r>
    <r>
      <rPr>
        <b/>
        <sz val="11"/>
        <color rgb="FF000000"/>
        <rFont val="Calibri"/>
      </rPr>
      <t>MSS: (DisableIPSourceRouting IPv6)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</si>
  <si>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To establish the recommended configuration via configuration profiles, set the following Settings Catalog path to </t>
    </r>
    <r>
      <rPr>
        <b/>
        <sz val="11"/>
        <color rgb="FF000000"/>
        <rFont val="Calibri"/>
      </rPr>
      <t>Enabled: Highest protection, source routing is completely disabled</t>
    </r>
    <r>
      <rPr>
        <sz val="11"/>
        <color rgb="FF000000"/>
        <rFont val="Calibri"/>
      </rPr>
      <t>.</t>
    </r>
    <r>
      <rPr>
        <sz val="11"/>
        <color rgb="FF000000"/>
        <rFont val="Calibri"/>
      </rPr>
      <t xml:space="preserve">
</t>
    </r>
    <r>
      <rPr>
        <sz val="11"/>
        <color rgb="FF006096"/>
        <rFont val="Roboto Condensed"/>
      </rPr>
      <t>Administrative Templates\MSS (Legacy)\MSS: (DisableIPSourceRouting IPv6) IP source routing protection level (protects against packet spoofing)</t>
    </r>
    <r>
      <rPr>
        <sz val="11"/>
        <color rgb="FF006096"/>
        <rFont val="Roboto Condensed"/>
      </rPr>
      <t xml:space="preserve">
</t>
    </r>
  </si>
  <si>
    <r>
      <rPr>
        <sz val="11"/>
        <color rgb="FF000000"/>
        <rFont val="Calibri"/>
      </rPr>
      <t>IP source routing is a mechanism that allows the sender to determine the IP route that a datagram should follow through the network.</t>
    </r>
    <r>
      <rPr>
        <sz val="11"/>
        <color rgb="FF000000"/>
        <rFont val="Calibri"/>
      </rPr>
      <t xml:space="preserve">
</t>
    </r>
    <r>
      <rPr>
        <sz val="11"/>
        <color rgb="FF000000"/>
        <rFont val="Calibri"/>
      </rPr>
      <t xml:space="preserve">The recommended state for this setting is: </t>
    </r>
    <r>
      <rPr>
        <b/>
        <sz val="11"/>
        <color rgb="FF000000"/>
        <rFont val="Calibri"/>
      </rPr>
      <t>Enabled: Highest protection, source routing is completely disabled</t>
    </r>
    <r>
      <rPr>
        <sz val="11"/>
        <color rgb="FF000000"/>
        <rFont val="Calibri"/>
      </rPr>
      <t>.</t>
    </r>
  </si>
  <si>
    <r>
      <rPr>
        <sz val="11"/>
        <color rgb="FF000000"/>
        <rFont val="Calibri"/>
      </rPr>
      <t>An attacker could use source routed packets to obscure their identity and location. Source routing allows a computer that sends a packet to specify the route that the packet takes.</t>
    </r>
  </si>
  <si>
    <r>
      <rPr>
        <sz val="11"/>
        <color rgb="FF000000"/>
        <rFont val="Calibri"/>
      </rPr>
      <t>All incoming source routed packets will be dropped.</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</si>
  <si>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HKLM\SYSTEM\CurrentControlSet\Services\Tcpip6\Parameters:DisableIPSourceRouting</t>
    </r>
    <r>
      <rPr>
        <sz val="11"/>
        <color rgb="FF006096"/>
        <rFont val="Roboto Condensed"/>
      </rPr>
      <t xml:space="preserve">
</t>
    </r>
  </si>
  <si>
    <r>
      <rPr>
        <sz val="11"/>
        <color rgb="FF000000"/>
        <rFont val="Calibri"/>
      </rPr>
      <t>No additional protection, source routed packets are allowed.</t>
    </r>
  </si>
  <si>
    <t>Medium-21.02</t>
  </si>
  <si>
    <r>
      <rPr>
        <sz val="11"/>
        <rFont val="Calibri"/>
      </rPr>
      <t xml:space="preserve">Ensure </t>
    </r>
    <r>
      <rPr>
        <sz val="11"/>
        <color rgb="FF000000"/>
        <rFont val="Calibri"/>
      </rPr>
      <t>'</t>
    </r>
    <r>
      <rPr>
        <b/>
        <sz val="11"/>
        <color rgb="FF000000"/>
        <rFont val="Calibri"/>
      </rPr>
      <t>MSS: (DisableIPSourceRouting) IP source routing protection level (protects against packet spoofing)</t>
    </r>
    <r>
      <rPr>
        <sz val="11"/>
        <color rgb="FF000000"/>
        <rFont val="Calibri"/>
      </rPr>
      <t>'</t>
    </r>
    <r>
      <rPr>
        <sz val="11"/>
        <color rgb="FF000000"/>
        <rFont val="Calibri"/>
      </rPr>
      <t xml:space="preserve"> is set to </t>
    </r>
    <r>
      <rPr>
        <sz val="11"/>
        <color rgb="FF000000"/>
        <rFont val="Calibri"/>
      </rPr>
      <t>'</t>
    </r>
    <r>
      <rPr>
        <b/>
        <sz val="11"/>
        <color rgb="FF000000"/>
        <rFont val="Calibri"/>
      </rPr>
      <t>Enabled: Highest protection, source routing is completely disabled</t>
    </r>
    <r>
      <rPr>
        <sz val="11"/>
        <color rgb="FF000000"/>
        <rFont val="Calibri"/>
      </rPr>
      <t>'</t>
    </r>
  </si>
  <si>
    <r>
      <rPr>
        <sz val="11"/>
        <color rgb="FF000000"/>
        <rFont val="Calibri"/>
      </rPr>
      <t xml:space="preserve">To establish the recommended configuration via configuration profiles, set the following Settings Catalog path to </t>
    </r>
    <r>
      <rPr>
        <b/>
        <sz val="11"/>
        <color rgb="FF000000"/>
        <rFont val="Calibri"/>
      </rPr>
      <t>Enabled: Highest protection, source routing is completely disabled</t>
    </r>
    <r>
      <rPr>
        <sz val="11"/>
        <color rgb="FF000000"/>
        <rFont val="Calibri"/>
      </rPr>
      <t>.</t>
    </r>
    <r>
      <rPr>
        <sz val="11"/>
        <color rgb="FF000000"/>
        <rFont val="Calibri"/>
      </rPr>
      <t xml:space="preserve">
</t>
    </r>
    <r>
      <rPr>
        <sz val="11"/>
        <color rgb="FF006096"/>
        <rFont val="Roboto Condensed"/>
      </rPr>
      <t>Administrative Templates\MSS (Legacy)\MSS: (DisableIPSourceRouting) IP source routing protection level (protects against packet spoofing)</t>
    </r>
    <r>
      <rPr>
        <sz val="11"/>
        <color rgb="FF006096"/>
        <rFont val="Roboto Condensed"/>
      </rPr>
      <t xml:space="preserve">
</t>
    </r>
  </si>
  <si>
    <r>
      <rPr>
        <sz val="11"/>
        <color rgb="FF000000"/>
        <rFont val="Calibri"/>
      </rPr>
      <t>IP source routing is a mechanism that allows the sender to determine the IP route that a datagram should take through the network. It is recommended to configure this setting to Not Defined for enterprise environments and to Highest Protection for high security environments to completely disable source routing.</t>
    </r>
    <r>
      <rPr>
        <sz val="11"/>
        <color rgb="FF000000"/>
        <rFont val="Calibri"/>
      </rPr>
      <t xml:space="preserve">
</t>
    </r>
    <r>
      <rPr>
        <sz val="11"/>
        <color rgb="FF000000"/>
        <rFont val="Calibri"/>
      </rPr>
      <t xml:space="preserve">The recommended state for this setting is: </t>
    </r>
    <r>
      <rPr>
        <b/>
        <sz val="11"/>
        <color rgb="FF000000"/>
        <rFont val="Calibri"/>
      </rPr>
      <t>Enabled: Highest protection, source routing is completely disabled</t>
    </r>
    <r>
      <rPr>
        <sz val="11"/>
        <color rgb="FF000000"/>
        <rFont val="Calibri"/>
      </rPr>
      <t>.</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</si>
  <si>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HKLM\SYSTEM\CurrentControlSet\Services\Tcpip\Parameters:DisableIPSourceRouting</t>
    </r>
    <r>
      <rPr>
        <sz val="11"/>
        <color rgb="FF006096"/>
        <rFont val="Roboto Condensed"/>
      </rPr>
      <t xml:space="preserve">
</t>
    </r>
  </si>
  <si>
    <r>
      <rPr>
        <sz val="11"/>
        <color rgb="FF000000"/>
        <rFont val="Calibri"/>
      </rPr>
      <t>Medium, source routed packets ignored when IP forwarding is enabled.</t>
    </r>
  </si>
  <si>
    <t>Medium-21.03</t>
  </si>
  <si>
    <r>
      <rPr>
        <sz val="11"/>
        <rFont val="Calibri"/>
      </rPr>
      <t xml:space="preserve">Ensure </t>
    </r>
    <r>
      <rPr>
        <sz val="11"/>
        <color rgb="FF000000"/>
        <rFont val="Calibri"/>
      </rPr>
      <t>'</t>
    </r>
    <r>
      <rPr>
        <b/>
        <sz val="11"/>
        <color rgb="FF000000"/>
        <rFont val="Calibri"/>
      </rPr>
      <t>MSS: (EnableICMPRedirect) Allow ICMP redirects to override OSPF generated routes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</si>
  <si>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Templates\MSS (Legacy)\MSS: (EnableICMPRedirect) Allow ICMP redirects to override OSPF generated routes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MSS-legacy.admx/adml</t>
    </r>
    <r>
      <rPr>
        <sz val="11"/>
        <color rgb="FF000000"/>
        <rFont val="Calibri"/>
      </rPr>
      <t xml:space="preserve">) is required - it is available from this TechNet blog post: The MSS settings – Microsoft Security Guidance blog </t>
    </r>
    <r>
      <rPr>
        <sz val="11"/>
        <color rgb="FF0000FF"/>
        <rFont val="Calibri"/>
      </rPr>
      <t>(https://blogs.technet.microsoft.com/secguide/2016/10/02/the-mss-settings/)</t>
    </r>
  </si>
  <si>
    <r>
      <rPr>
        <sz val="11"/>
        <color rgb="FF000000"/>
        <rFont val="Calibri"/>
      </rPr>
      <t>Internet Control Message Protocol (ICMP) redirects cause the IPv4 stack to plumb host routes. These routes override the Open Shortest Path First (OSPF) generated routes.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</si>
  <si>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This behavior is expected. The problem is that the 10 minute time-out period for the ICMP redirect-plumbed routes temporarily creates a network situation in which traffic will no longer be routed properly for the affected host. Ignoring such ICMP redirects will limit the system's exposure to attacks that will impact its ability to participate on the network.</t>
    </r>
  </si>
  <si>
    <r>
      <rPr>
        <sz val="11"/>
        <color rgb="FF000000"/>
        <rFont val="Calibri"/>
      </rPr>
      <t>When Routing and Remote Access Service (RRAS) is configured as an autonomous system boundary router (ASBR), it does not correctly import connected interface subnet routes. Instead, this router injects host routes into the OSPF routes. However, the OSPF router cannot be used as an ASBR router, and when connected interface subnet routes are imported into OSPF the result is confusing routing tables with strange routing paths.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</si>
  <si>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HKLM\SYSTEM\CurrentControlSet\Services\Tcpip\Parameters:EnableICMPRedirect</t>
    </r>
    <r>
      <rPr>
        <sz val="11"/>
        <color rgb="FF006096"/>
        <rFont val="Roboto Condensed"/>
      </rPr>
      <t xml:space="preserve">
</t>
    </r>
  </si>
  <si>
    <r>
      <rPr>
        <sz val="11"/>
        <color rgb="FF000000"/>
        <rFont val="Calibri"/>
      </rPr>
      <t>Enabled. (ICMP redirects can override OSPF-generated routes.)</t>
    </r>
  </si>
  <si>
    <t>NetBIOS over TCP/IP</t>
  </si>
  <si>
    <t>Medium-22.00</t>
  </si>
  <si>
    <r>
      <rPr>
        <b/>
        <sz val="11"/>
        <color rgb="FF003B5C"/>
        <rFont val="Calibri"/>
      </rPr>
      <t>Section overview: 'NetBIOS over TCP/IP'</t>
    </r>
  </si>
  <si>
    <r>
      <rPr>
        <sz val="11"/>
        <color rgb="FF000000"/>
        <rFont val="Calibri"/>
      </rPr>
      <t xml:space="preserve">Disable NetBIOS over TCP/IP for all network interfaces by setting the NetBIOS setting under the IPv4 WINS settings on each interface to </t>
    </r>
    <r>
      <rPr>
        <b/>
        <sz val="11"/>
        <color rgb="FF000000"/>
        <rFont val="Calibri"/>
      </rPr>
      <t>Disable NetBIOS over TCP/IP</t>
    </r>
    <r>
      <rPr>
        <sz val="11"/>
        <color rgb="FF000000"/>
        <rFont val="Calibri"/>
      </rPr>
      <t>. This is configured per interface rather than through a single Group Policy setting.</t>
    </r>
  </si>
  <si>
    <r>
      <rPr>
        <sz val="11"/>
        <color rgb="FF000000"/>
        <rFont val="Calibri"/>
      </rPr>
      <t xml:space="preserve">NetBIOS over TCP/IP facilitates a number of intrusion methods. To reduce this risk, NetBIOS over TCP/IP should be disabled for all network interfaces. As NetBIOS over TCP/IP is only used to support legacy Microsoft Windows operating systems, such as those prior to Microsoft Windows 2000, there should not be a business requirement for its use except in very rare circumstances. NetBIOS over TCP/IP can be disabled by setting the NetBIOS settings under the IPv4 WINS settings on each network interface to </t>
    </r>
    <r>
      <rPr>
        <i/>
        <sz val="11"/>
        <color rgb="FF000000"/>
        <rFont val="Calibri"/>
      </rPr>
      <t>Disable NetBIOS over TCP/IP</t>
    </r>
    <r>
      <rPr>
        <sz val="11"/>
        <color rgb="FF000000"/>
        <rFont val="Calibri"/>
      </rPr>
      <t>. NetBIOS over TCP/IP is not supported by IPv6.</t>
    </r>
  </si>
  <si>
    <t>Network authentication</t>
  </si>
  <si>
    <t>Medium-23.00</t>
  </si>
  <si>
    <r>
      <rPr>
        <b/>
        <sz val="11"/>
        <color rgb="FF003B5C"/>
        <rFont val="Calibri"/>
      </rPr>
      <t>Section overview: 'Network authentication'</t>
    </r>
  </si>
  <si>
    <r>
      <rPr>
        <sz val="11"/>
        <color rgb="FF000000"/>
        <rFont val="Calibri"/>
      </rPr>
      <t xml:space="preserve">Configure the individual settings in recommendations </t>
    </r>
    <r>
      <rPr>
        <b/>
        <sz val="11"/>
        <color rgb="FF000000"/>
        <rFont val="Calibri"/>
      </rPr>
      <t>Medium-23.01</t>
    </r>
    <r>
      <rPr>
        <sz val="11"/>
        <color rgb="FF000000"/>
        <rFont val="Calibri"/>
      </rPr>
      <t xml:space="preserve"> through </t>
    </r>
    <r>
      <rPr>
        <b/>
        <sz val="11"/>
        <color rgb="FF000000"/>
        <rFont val="Calibri"/>
      </rPr>
      <t>Medium-23.04</t>
    </r>
    <r>
      <rPr>
        <sz val="11"/>
        <color rgb="FF000000"/>
        <rFont val="Calibri"/>
      </rPr>
      <t xml:space="preserve"> to implement network authentication.</t>
    </r>
  </si>
  <si>
    <r>
      <rPr>
        <sz val="11"/>
        <color rgb="FF000000"/>
        <rFont val="Calibri"/>
      </rPr>
      <t>Using insecure network authentication methods may allow malicious actors to gain unauthorised access to network traffic and services. To reduce this risk, only secure network authentication methods, ideally Kerberos, should be used for network authentication.</t>
    </r>
  </si>
  <si>
    <t>Medium-23.01</t>
  </si>
  <si>
    <r>
      <rPr>
        <sz val="11"/>
        <rFont val="Calibri"/>
      </rPr>
      <t xml:space="preserve">Ensure </t>
    </r>
    <r>
      <rPr>
        <sz val="11"/>
        <color rgb="FF000000"/>
        <rFont val="Calibri"/>
      </rPr>
      <t>'</t>
    </r>
    <r>
      <rPr>
        <b/>
        <sz val="11"/>
        <color rgb="FF000000"/>
        <rFont val="Calibri"/>
      </rPr>
      <t>Network security: Configure encryption types allowed for Kerberos</t>
    </r>
    <r>
      <rPr>
        <sz val="11"/>
        <color rgb="FF000000"/>
        <rFont val="Calibri"/>
      </rPr>
      <t>'</t>
    </r>
    <r>
      <rPr>
        <sz val="11"/>
        <color rgb="FF000000"/>
        <rFont val="Calibri"/>
      </rPr>
      <t xml:space="preserve"> is set to </t>
    </r>
    <r>
      <rPr>
        <sz val="11"/>
        <color rgb="FF000000"/>
        <rFont val="Calibri"/>
      </rPr>
      <t>'</t>
    </r>
    <r>
      <rPr>
        <b/>
        <sz val="11"/>
        <color rgb="FF000000"/>
        <rFont val="Calibri"/>
      </rPr>
      <t>AES128_HMAC_SHA1, AES256_HMAC_SHA1</t>
    </r>
    <r>
      <rPr>
        <sz val="11"/>
        <color rgb="FF000000"/>
        <rFont val="Calibri"/>
      </rPr>
      <t>'</t>
    </r>
  </si>
  <si>
    <r>
      <rPr>
        <sz val="11"/>
        <color rgb="FF000000"/>
        <rFont val="Calibri"/>
      </rPr>
      <t xml:space="preserve">Set the following UI path to </t>
    </r>
    <r>
      <rPr>
        <b/>
        <sz val="11"/>
        <color rgb="FF000000"/>
        <rFont val="Calibri"/>
      </rPr>
      <t>AES128_HMAC_SHA1, AES256_HMAC_SHA1</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Configure encryption types allowed for Kerberos</t>
    </r>
    <r>
      <rPr>
        <sz val="11"/>
        <color rgb="FF006096"/>
        <rFont val="Roboto Condensed"/>
      </rPr>
      <t xml:space="preserve">
</t>
    </r>
  </si>
  <si>
    <r>
      <rPr>
        <sz val="11"/>
        <color rgb="FF000000"/>
        <rFont val="Calibri"/>
      </rPr>
      <t>This policy setting allows you to set the encryption types that Kerberos is allowed to use.</t>
    </r>
    <r>
      <rPr>
        <sz val="11"/>
        <color rgb="FF000000"/>
        <rFont val="Calibri"/>
      </rPr>
      <t xml:space="preserve">
</t>
    </r>
    <r>
      <rPr>
        <sz val="11"/>
        <color rgb="FF000000"/>
        <rFont val="Calibri"/>
      </rPr>
      <t xml:space="preserve">The recommended state for this setting is: </t>
    </r>
    <r>
      <rPr>
        <b/>
        <sz val="11"/>
        <color rgb="FF000000"/>
        <rFont val="Calibri"/>
      </rPr>
      <t>AES128_HMAC_SHA1, AES256_HMAC_SHA1, Future encryption types</t>
    </r>
    <r>
      <rPr>
        <sz val="11"/>
        <color rgb="FF000000"/>
        <rFont val="Calibri"/>
      </rPr>
      <t>.</t>
    </r>
    <r>
      <rPr>
        <sz val="11"/>
        <color rgb="FF000000"/>
        <rFont val="Calibri"/>
      </rPr>
      <t xml:space="preserve">
</t>
    </r>
    <r>
      <rPr>
        <b/>
        <sz val="11"/>
        <color rgb="FF000000"/>
        <rFont val="Calibri"/>
      </rPr>
      <t>Note:</t>
    </r>
    <r>
      <rPr>
        <sz val="11"/>
        <color rgb="FF000000"/>
        <rFont val="Calibri"/>
      </rPr>
      <t xml:space="preserve"> Some legacy applications and OSes may still require </t>
    </r>
    <r>
      <rPr>
        <b/>
        <sz val="11"/>
        <color rgb="FF000000"/>
        <rFont val="Calibri"/>
      </rPr>
      <t>RC4_HMAC_MD5</t>
    </r>
    <r>
      <rPr>
        <sz val="11"/>
        <color rgb="FF000000"/>
        <rFont val="Calibri"/>
      </rPr>
      <t xml:space="preserve"> - we recommend you test in your environment and verify whether you can safely remove it.</t>
    </r>
  </si>
  <si>
    <r>
      <rPr>
        <sz val="11"/>
        <color rgb="FF000000"/>
        <rFont val="Calibri"/>
      </rPr>
      <t>The strength of each encryption algorithm varies from one to the next, choosing stronger algorithms will reduce the risk of compromise however doing so may cause issues when the computer attempts to authenticate with systems that do not support them.</t>
    </r>
  </si>
  <si>
    <r>
      <rPr>
        <sz val="11"/>
        <color rgb="FF000000"/>
        <rFont val="Calibri"/>
      </rPr>
      <t>If not selected, the encryption type will not be allowed. This setting may affect compatibility with client computers or services and applications. Multiple selections are permitted.</t>
    </r>
    <r>
      <rPr>
        <sz val="11"/>
        <color rgb="FF000000"/>
        <rFont val="Calibri"/>
      </rPr>
      <t xml:space="preserve">
</t>
    </r>
    <r>
      <rPr>
        <b/>
        <sz val="11"/>
        <color rgb="FF000000"/>
        <rFont val="Calibri"/>
      </rPr>
      <t>Note:</t>
    </r>
    <r>
      <rPr>
        <sz val="11"/>
        <color rgb="FF000000"/>
        <rFont val="Calibri"/>
      </rPr>
      <t xml:space="preserve"> Some legacy applications and OSes may still require </t>
    </r>
    <r>
      <rPr>
        <b/>
        <sz val="11"/>
        <color rgb="FF000000"/>
        <rFont val="Calibri"/>
      </rPr>
      <t>RC4_HMAC_MD5</t>
    </r>
    <r>
      <rPr>
        <sz val="11"/>
        <color rgb="FF000000"/>
        <rFont val="Calibri"/>
      </rPr>
      <t xml:space="preserve"> - we recommend you test in your environment and verify whether you can safely remove it.</t>
    </r>
    <r>
      <rPr>
        <sz val="11"/>
        <color rgb="FF000000"/>
        <rFont val="Calibri"/>
      </rPr>
      <t xml:space="preserve">
</t>
    </r>
    <r>
      <rPr>
        <b/>
        <sz val="11"/>
        <color rgb="FF000000"/>
        <rFont val="Calibri"/>
      </rPr>
      <t>Note #2:</t>
    </r>
    <r>
      <rPr>
        <sz val="11"/>
        <color rgb="FF000000"/>
        <rFont val="Calibri"/>
      </rPr>
      <t xml:space="preserve"> Windows Vista and below allow DES for Kerberos by default, but later OS versions do not.</t>
    </r>
    <r>
      <rPr>
        <sz val="11"/>
        <color rgb="FF000000"/>
        <rFont val="Calibri"/>
      </rPr>
      <t xml:space="preserve">
</t>
    </r>
    <r>
      <rPr>
        <b/>
        <sz val="11"/>
        <color rgb="FF000000"/>
        <rFont val="Calibri"/>
      </rPr>
      <t>Note #3:</t>
    </r>
    <r>
      <rPr>
        <sz val="11"/>
        <color rgb="FF000000"/>
        <rFont val="Calibri"/>
      </rPr>
      <t xml:space="preserve"> Some prerequisites might need to be met on Domain Controllers to support Kerberos AES 128 and 256 bit encryption types, as well as enabling support for Kerberos AES 128 and 256 bit on user accounts (in account options) for this recommendation to work correctly.</t>
    </r>
    <r>
      <rPr>
        <sz val="11"/>
        <color rgb="FF000000"/>
        <rFont val="Calibri"/>
      </rPr>
      <t xml:space="preserve">
</t>
    </r>
    <r>
      <rPr>
        <b/>
        <sz val="11"/>
        <color rgb="FF000000"/>
        <rFont val="Calibri"/>
      </rPr>
      <t>Note #4:</t>
    </r>
    <r>
      <rPr>
        <sz val="11"/>
        <color rgb="FF000000"/>
        <rFont val="Calibri"/>
      </rPr>
      <t xml:space="preserve"> If your organization uses Azure Files, please note that Microsoft did not introduce AES 256 Kerberos encryption support for it until AD DS authentication module v0.2.2. Please see this link for more information: Troubleshoot Azure Files identity-based authentication and authorization issues (SMB) - Azure | Microsoft Learn </t>
    </r>
    <r>
      <rPr>
        <sz val="11"/>
        <color rgb="FF0000FF"/>
        <rFont val="Calibri"/>
      </rPr>
      <t>(https://learn.microsoft.com/en-us/troubleshoot/azure/azure-storage/files/security/files-troubleshoot-smb-authentication?tabs=azure-portal)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</si>
  <si>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2147483640</t>
    </r>
    <r>
      <rPr>
        <sz val="11"/>
        <color rgb="FF000000"/>
        <rFont val="Calibri"/>
      </rPr>
      <t>.</t>
    </r>
    <r>
      <rPr>
        <sz val="11"/>
        <color rgb="FF000000"/>
        <rFont val="Calibri"/>
      </rPr>
      <t xml:space="preserve">
</t>
    </r>
    <r>
      <rPr>
        <sz val="11"/>
        <color rgb="FF006096"/>
        <rFont val="Roboto Condensed"/>
      </rPr>
      <t>HKLM\SOFTWARE\Microsoft\Windows\CurrentVersion\Policies\System\Kerberos\Parameters:SupportedEncryptionTypes</t>
    </r>
    <r>
      <rPr>
        <sz val="11"/>
        <color rgb="FF006096"/>
        <rFont val="Roboto Condensed"/>
      </rPr>
      <t xml:space="preserve">
</t>
    </r>
  </si>
  <si>
    <r>
      <rPr>
        <sz val="11"/>
        <color rgb="FF000000"/>
        <rFont val="Calibri"/>
      </rPr>
      <t>RC4_HMAC_MD5, AES128_HMAC_SHA1, AES256_HMAC_SHA1, Future encryption types.</t>
    </r>
  </si>
  <si>
    <t>Medium-23.02</t>
  </si>
  <si>
    <r>
      <rPr>
        <sz val="11"/>
        <rFont val="Calibri"/>
      </rPr>
      <t xml:space="preserve">Ensure </t>
    </r>
    <r>
      <rPr>
        <sz val="11"/>
        <color rgb="FF000000"/>
        <rFont val="Calibri"/>
      </rPr>
      <t>'</t>
    </r>
    <r>
      <rPr>
        <b/>
        <sz val="11"/>
        <color rgb="FF000000"/>
        <rFont val="Calibri"/>
      </rPr>
      <t>Network security: LAN Manager authentication level</t>
    </r>
    <r>
      <rPr>
        <sz val="11"/>
        <color rgb="FF000000"/>
        <rFont val="Calibri"/>
      </rPr>
      <t>'</t>
    </r>
    <r>
      <rPr>
        <sz val="11"/>
        <color rgb="FF000000"/>
        <rFont val="Calibri"/>
      </rPr>
      <t xml:space="preserve"> is set to </t>
    </r>
    <r>
      <rPr>
        <sz val="11"/>
        <color rgb="FF000000"/>
        <rFont val="Calibri"/>
      </rPr>
      <t>'</t>
    </r>
    <r>
      <rPr>
        <b/>
        <sz val="11"/>
        <color rgb="FF000000"/>
        <rFont val="Calibri"/>
      </rPr>
      <t>Send NTLMv2 response only. Refuse LM &amp; NTLM</t>
    </r>
    <r>
      <rPr>
        <sz val="11"/>
        <color rgb="FF000000"/>
        <rFont val="Calibri"/>
      </rPr>
      <t>'</t>
    </r>
  </si>
  <si>
    <r>
      <rPr>
        <sz val="11"/>
        <color rgb="FF000000"/>
        <rFont val="Calibri"/>
      </rPr>
      <t xml:space="preserve">Set the following UI path to: </t>
    </r>
    <r>
      <rPr>
        <b/>
        <sz val="11"/>
        <color rgb="FF000000"/>
        <rFont val="Calibri"/>
      </rPr>
      <t>Send NTLMv2 response only. Refuse LM &amp; NTLM</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LAN Manager authentication level</t>
    </r>
    <r>
      <rPr>
        <sz val="11"/>
        <color rgb="FF006096"/>
        <rFont val="Roboto Condensed"/>
      </rPr>
      <t xml:space="preserve">
</t>
    </r>
  </si>
  <si>
    <r>
      <rPr>
        <sz val="11"/>
        <color rgb="FF000000"/>
        <rFont val="Calibri"/>
      </rPr>
      <t>This policy setting determines which challenge or response authentication protocol is used for network logons. This choice affects the level of authentication protocol used by clients, the level of session security negotiated, and the level of authentication accepted by servers.</t>
    </r>
    <r>
      <rPr>
        <sz val="11"/>
        <color rgb="FF000000"/>
        <rFont val="Calibri"/>
      </rPr>
      <t xml:space="preserve">
</t>
    </r>
    <r>
      <rPr>
        <sz val="11"/>
        <color rgb="FF000000"/>
        <rFont val="Calibri"/>
      </rPr>
      <t>LAN Manager (LM) is a family of early Microsoft client/server software (predating Windows NT) that allowed users to link personal computers together on a single network. LM network capabilities included transparent file and print sharing, user security features, and network administration tools. In Active Directory domains, the Kerberos protocol is the default authentication protocol. However, if the Kerberos protocol is not negotiated for some reason, Active Directory will use LM, NTLM, or NTLMv2. LAN Manager authentication includes the LM, NTLM, and NTLM version 2 (NTLMv2) variants, and is the protocol that is used to authenticate all Windows clients when they perform the following operations:</t>
    </r>
    <r>
      <rPr>
        <sz val="11"/>
        <color rgb="FF000000"/>
        <rFont val="Calibri"/>
      </rPr>
      <t xml:space="preserve">
</t>
    </r>
    <r>
      <rPr>
        <sz val="11"/>
        <color rgb="FF000000"/>
        <rFont val="Calibri"/>
      </rPr>
      <t>- Join a domain</t>
    </r>
    <r>
      <rPr>
        <sz val="11"/>
        <color rgb="FF000000"/>
        <rFont val="Calibri"/>
      </rPr>
      <t xml:space="preserve">
</t>
    </r>
    <r>
      <rPr>
        <sz val="11"/>
        <color rgb="FF000000"/>
        <rFont val="Calibri"/>
      </rPr>
      <t>- Authenticate between Active Directory forests</t>
    </r>
    <r>
      <rPr>
        <sz val="11"/>
        <color rgb="FF000000"/>
        <rFont val="Calibri"/>
      </rPr>
      <t xml:space="preserve">
</t>
    </r>
    <r>
      <rPr>
        <sz val="11"/>
        <color rgb="FF000000"/>
        <rFont val="Calibri"/>
      </rPr>
      <t>- Authenticate to down-level domains</t>
    </r>
    <r>
      <rPr>
        <sz val="11"/>
        <color rgb="FF000000"/>
        <rFont val="Calibri"/>
      </rPr>
      <t xml:space="preserve">
</t>
    </r>
    <r>
      <rPr>
        <sz val="11"/>
        <color rgb="FF000000"/>
        <rFont val="Calibri"/>
      </rPr>
      <t>- Authenticate to computers that do not run Windows 2000, Windows Server 2003, or Windows XP</t>
    </r>
    <r>
      <rPr>
        <sz val="11"/>
        <color rgb="FF000000"/>
        <rFont val="Calibri"/>
      </rPr>
      <t xml:space="preserve">
</t>
    </r>
    <r>
      <rPr>
        <sz val="11"/>
        <color rgb="FF000000"/>
        <rFont val="Calibri"/>
      </rPr>
      <t>- Authenticate to computers that are not in the domain</t>
    </r>
    <r>
      <rPr>
        <sz val="11"/>
        <color rgb="FF000000"/>
        <rFont val="Calibri"/>
      </rPr>
      <t xml:space="preserve">
</t>
    </r>
    <r>
      <rPr>
        <sz val="11"/>
        <color rgb="FF000000"/>
        <rFont val="Calibri"/>
      </rPr>
      <t xml:space="preserve">The recommended state for this setting is: </t>
    </r>
    <r>
      <rPr>
        <b/>
        <sz val="11"/>
        <color rgb="FF000000"/>
        <rFont val="Calibri"/>
      </rPr>
      <t>Send NTLMv2 response only. Refuse LM &amp; NTLM</t>
    </r>
    <r>
      <rPr>
        <sz val="11"/>
        <color rgb="FF000000"/>
        <rFont val="Calibri"/>
      </rPr>
      <t>.</t>
    </r>
  </si>
  <si>
    <r>
      <rPr>
        <sz val="11"/>
        <color rgb="FF000000"/>
        <rFont val="Calibri"/>
      </rPr>
      <t>Windows 2000 and Windows XP clients were configured by default to send LM and NTLM authentication responses (Windows 95-based and Windows 98-based clients only send LM). The default settings in OSes predating Windows Vista / Windows Server 2008 (non-R2) allowed all clients to authenticate with servers and use their resources. However, this meant that LM responses - the weakest form of authentication response - were sent over the network, and it was potentially possible for threat actors to sniff that traffic to more easily reproduce the user's password.</t>
    </r>
    <r>
      <rPr>
        <sz val="11"/>
        <color rgb="FF000000"/>
        <rFont val="Calibri"/>
      </rPr>
      <t xml:space="preserve">
</t>
    </r>
    <r>
      <rPr>
        <sz val="11"/>
        <color rgb="FF000000"/>
        <rFont val="Calibri"/>
      </rPr>
      <t>The Windows 95, Windows 98, and Windows NT operating systems cannot use the Kerberos version 5 protocol for authentication. For this reason, in a Windows Server 2003 domain, these computers authenticate by default with both the LM and NTLM protocols for network authentication. A more secure authentication protocol can be forced for Windows 95, Windows 98, and Windows NT by using NTLMv2. For the logon process, NTLMv2 uses a secure channel to protect the authentication process. Even if NTLMv2 is used for older clients and servers, Windows-based clients and servers that are members of the domain will use the Kerberos authentication protocol to authenticate with Windows Server 2003 or newer Domain Controllers. For these reasons, it is strongly preferred to restrict the use of LM &amp; NTLM (non-v2) as much as possible.</t>
    </r>
  </si>
  <si>
    <r>
      <rPr>
        <sz val="11"/>
        <color rgb="FF000000"/>
        <rFont val="Calibri"/>
      </rPr>
      <t>Clients use NTLMv2 authentication only and use NTLMv2 session security if the server supports it; Domain Controllers refuse LM and NTLM (accept only NTLMv2 authentication). Clients that do not support NTLMv2 authentication will not be able to authenticate in the domain and access domain resources by using LM and NTLM.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</si>
  <si>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t>
    </r>
    <r>
      <rPr>
        <sz val="11"/>
        <color rgb="FF000000"/>
        <rFont val="Calibri"/>
      </rPr>
      <t>.</t>
    </r>
    <r>
      <rPr>
        <sz val="11"/>
        <color rgb="FF000000"/>
        <rFont val="Calibri"/>
      </rPr>
      <t xml:space="preserve">
</t>
    </r>
    <r>
      <rPr>
        <sz val="11"/>
        <color rgb="FF006096"/>
        <rFont val="Roboto Condensed"/>
      </rPr>
      <t>HKLM\SYSTEM\CurrentControlSet\Control\Lsa:LmCompatibilityLevel</t>
    </r>
    <r>
      <rPr>
        <sz val="11"/>
        <color rgb="FF006096"/>
        <rFont val="Roboto Condensed"/>
      </rPr>
      <t xml:space="preserve">
</t>
    </r>
  </si>
  <si>
    <r>
      <rPr>
        <sz val="11"/>
        <color rgb="FF000000"/>
        <rFont val="Calibri"/>
      </rPr>
      <t>Send NTLMv2 response only. (Clients use NTLMv2 authentication only and use NTLMv2 session security if the server supports it; Domain Controllers accept LM, NTLM &amp; NTLMv2 authentication.)</t>
    </r>
  </si>
  <si>
    <t>Medium-23.03</t>
  </si>
  <si>
    <r>
      <rPr>
        <sz val="11"/>
        <rFont val="Calibri"/>
      </rPr>
      <t xml:space="preserve">Ensure </t>
    </r>
    <r>
      <rPr>
        <sz val="11"/>
        <color rgb="FF000000"/>
        <rFont val="Calibri"/>
      </rPr>
      <t>'</t>
    </r>
    <r>
      <rPr>
        <b/>
        <sz val="11"/>
        <color rgb="FF000000"/>
        <rFont val="Calibri"/>
      </rPr>
      <t>Network security: Minimum session security for NTLM SSP based (including secure RPC) clients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</si>
  <si>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clients</t>
    </r>
    <r>
      <rPr>
        <sz val="11"/>
        <color rgb="FF006096"/>
        <rFont val="Roboto Condensed"/>
      </rPr>
      <t xml:space="preserve">
</t>
    </r>
  </si>
  <si>
    <r>
      <rPr>
        <sz val="11"/>
        <color rgb="FF000000"/>
        <rFont val="Calibri"/>
      </rPr>
      <t>This policy setting determines which behaviors are allowed by clients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t>
    </r>
    <r>
      <rPr>
        <sz val="11"/>
        <color rgb="FF000000"/>
        <rFont val="Calibri"/>
      </rPr>
      <t xml:space="preserve">
</t>
    </r>
    <r>
      <rPr>
        <sz val="11"/>
        <color rgb="FF000000"/>
        <rFont val="Calibri"/>
      </rPr>
      <t xml:space="preserve">The recommended state for this setting is: </t>
    </r>
    <r>
      <rPr>
        <b/>
        <sz val="11"/>
        <color rgb="FF000000"/>
        <rFont val="Calibri"/>
      </rPr>
      <t>Require NTLMv2 session security, Require 128-bit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values are dependent on the </t>
    </r>
    <r>
      <rPr>
        <i/>
        <sz val="11"/>
        <color rgb="FF000000"/>
        <rFont val="Calibri"/>
      </rPr>
      <t>Network security: LAN Manager Authentication Level</t>
    </r>
    <r>
      <rPr>
        <sz val="11"/>
        <color rgb="FF000000"/>
        <rFont val="Calibri"/>
      </rPr>
      <t xml:space="preserve"> (Rule 2.3.11.7) security setting value.</t>
    </r>
  </si>
  <si>
    <r>
      <rPr>
        <sz val="11"/>
        <color rgb="FF000000"/>
        <rFont val="Calibri"/>
      </rPr>
      <t>Enable both options for this policy setting to help protect network traffic that uses the NTLM Security Support Provider (NTLM SSP) from being exposed or tampered with by a threat actor who has gained access to the same network. These options help protect against man-in-the-middle attacks.</t>
    </r>
  </si>
  <si>
    <r>
      <rPr>
        <sz val="11"/>
        <color rgb="FF000000"/>
        <rFont val="Calibri"/>
      </rPr>
      <t xml:space="preserve">NTLM connections will fail if NTLMv2 protocol and strong encryption (128-bit) are not </t>
    </r>
    <r>
      <rPr>
        <b/>
        <sz val="11"/>
        <color rgb="FF000000"/>
        <rFont val="Calibri"/>
      </rPr>
      <t>both</t>
    </r>
    <r>
      <rPr>
        <sz val="11"/>
        <color rgb="FF000000"/>
        <rFont val="Calibri"/>
      </rPr>
      <t xml:space="preserve"> negotiated. Client applications that are enforcing these settings will be unable to communicate with older servers that do not support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</si>
  <si>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537395200</t>
    </r>
    <r>
      <rPr>
        <sz val="11"/>
        <color rgb="FF000000"/>
        <rFont val="Calibri"/>
      </rPr>
      <t>.</t>
    </r>
    <r>
      <rPr>
        <sz val="11"/>
        <color rgb="FF000000"/>
        <rFont val="Calibri"/>
      </rPr>
      <t xml:space="preserve">
</t>
    </r>
    <r>
      <rPr>
        <sz val="11"/>
        <color rgb="FF006096"/>
        <rFont val="Roboto Condensed"/>
      </rPr>
      <t>HKLM\SYSTEM\CurrentControlSet\Control\Lsa\MSV1_0:NTLMMinClientSec</t>
    </r>
    <r>
      <rPr>
        <sz val="11"/>
        <color rgb="FF006096"/>
        <rFont val="Roboto Condensed"/>
      </rPr>
      <t xml:space="preserve">
</t>
    </r>
  </si>
  <si>
    <r>
      <rPr>
        <sz val="11"/>
        <color rgb="FF000000"/>
        <rFont val="Calibri"/>
      </rPr>
      <t>Require 128-bit encryption. (NTLM connections will fail if strong encryption (128-bit) is not negotiated.)</t>
    </r>
  </si>
  <si>
    <t>Medium-23.04</t>
  </si>
  <si>
    <r>
      <rPr>
        <sz val="11"/>
        <rFont val="Calibri"/>
      </rPr>
      <t xml:space="preserve">Ensure </t>
    </r>
    <r>
      <rPr>
        <sz val="11"/>
        <color rgb="FF000000"/>
        <rFont val="Calibri"/>
      </rPr>
      <t>'</t>
    </r>
    <r>
      <rPr>
        <b/>
        <sz val="11"/>
        <color rgb="FF000000"/>
        <rFont val="Calibri"/>
      </rPr>
      <t>Network security: Minimum session security for NTLM SSP based (including secure RPC) servers</t>
    </r>
    <r>
      <rPr>
        <sz val="11"/>
        <color rgb="FF000000"/>
        <rFont val="Calibri"/>
      </rPr>
      <t>'</t>
    </r>
    <r>
      <rPr>
        <sz val="11"/>
        <color rgb="FF000000"/>
        <rFont val="Calibri"/>
      </rPr>
      <t xml:space="preserve"> is set to </t>
    </r>
    <r>
      <rPr>
        <sz val="11"/>
        <color rgb="FF000000"/>
        <rFont val="Calibri"/>
      </rPr>
      <t>'</t>
    </r>
    <r>
      <rPr>
        <b/>
        <sz val="11"/>
        <color rgb="FF000000"/>
        <rFont val="Calibri"/>
      </rPr>
      <t>Require NTLMv2 session security, Require 128-bit encryption</t>
    </r>
    <r>
      <rPr>
        <sz val="11"/>
        <color rgb="FF000000"/>
        <rFont val="Calibri"/>
      </rPr>
      <t>'</t>
    </r>
  </si>
  <si>
    <r>
      <rPr>
        <sz val="11"/>
        <color rgb="FF000000"/>
        <rFont val="Calibri"/>
      </rPr>
      <t xml:space="preserve">Set the following UI path to </t>
    </r>
    <r>
      <rPr>
        <b/>
        <sz val="11"/>
        <color rgb="FF000000"/>
        <rFont val="Calibri"/>
      </rPr>
      <t>Require NTLMv2 session security, Require 128-bit encryption</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Minimum session security for NTLM SSP based (including secure RPC) servers</t>
    </r>
    <r>
      <rPr>
        <sz val="11"/>
        <color rgb="FF006096"/>
        <rFont val="Roboto Condensed"/>
      </rPr>
      <t xml:space="preserve">
</t>
    </r>
  </si>
  <si>
    <r>
      <rPr>
        <sz val="11"/>
        <color rgb="FF000000"/>
        <rFont val="Calibri"/>
      </rPr>
      <t>This policy setting determines which behaviors are allowed by servers for applications using the NTLM Security Support Provider (SSP). The SSP Interface (SSPI) is used by applications that need authentication services. The setting does not modify how the authentication sequence works but instead require certain behaviors in applications that use the SSPI.</t>
    </r>
    <r>
      <rPr>
        <sz val="11"/>
        <color rgb="FF000000"/>
        <rFont val="Calibri"/>
      </rPr>
      <t xml:space="preserve">
</t>
    </r>
    <r>
      <rPr>
        <sz val="11"/>
        <color rgb="FF000000"/>
        <rFont val="Calibri"/>
      </rPr>
      <t xml:space="preserve">The recommended state for this setting is: </t>
    </r>
    <r>
      <rPr>
        <b/>
        <sz val="11"/>
        <color rgb="FF000000"/>
        <rFont val="Calibri"/>
      </rPr>
      <t>Require NTLMv2 session security, Require 128-bit encryption</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values are dependent on the </t>
    </r>
    <r>
      <rPr>
        <i/>
        <sz val="11"/>
        <color rgb="FF000000"/>
        <rFont val="Calibri"/>
      </rPr>
      <t>Network security: LAN Manager Authentication Level</t>
    </r>
    <r>
      <rPr>
        <sz val="11"/>
        <color rgb="FF000000"/>
        <rFont val="Calibri"/>
      </rPr>
      <t xml:space="preserve"> (Rule 2.3.11.7) security setting value.</t>
    </r>
  </si>
  <si>
    <r>
      <rPr>
        <sz val="11"/>
        <color rgb="FF000000"/>
        <rFont val="Calibri"/>
      </rPr>
      <t>Enable all of the options for this policy setting to help protect network traffic that uses the NTLM Security Support Provider (NTLM SSP) from being exposed or tampered with by a threat actor who has gained access to the same network. These options help protect against man-in-the-middle attacks.</t>
    </r>
  </si>
  <si>
    <r>
      <rPr>
        <sz val="11"/>
        <color rgb="FF000000"/>
        <rFont val="Calibri"/>
      </rPr>
      <t xml:space="preserve">NTLM connections will fail if NTLMv2 protocol and strong encryption (128-bit) are not </t>
    </r>
    <r>
      <rPr>
        <b/>
        <sz val="11"/>
        <color rgb="FF000000"/>
        <rFont val="Calibri"/>
      </rPr>
      <t>both</t>
    </r>
    <r>
      <rPr>
        <sz val="11"/>
        <color rgb="FF000000"/>
        <rFont val="Calibri"/>
      </rPr>
      <t xml:space="preserve"> negotiated. Server applications that are enforcing these settings will be unable to communicate with older servers that do not support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</si>
  <si>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537395200</t>
    </r>
    <r>
      <rPr>
        <sz val="11"/>
        <color rgb="FF000000"/>
        <rFont val="Calibri"/>
      </rPr>
      <t>.</t>
    </r>
    <r>
      <rPr>
        <sz val="11"/>
        <color rgb="FF000000"/>
        <rFont val="Calibri"/>
      </rPr>
      <t xml:space="preserve">
</t>
    </r>
    <r>
      <rPr>
        <sz val="11"/>
        <color rgb="FF006096"/>
        <rFont val="Roboto Condensed"/>
      </rPr>
      <t>HKLM\SYSTEM\CurrentControlSet\Control\Lsa\MSV1_0:NTLMMinServerSec</t>
    </r>
    <r>
      <rPr>
        <sz val="11"/>
        <color rgb="FF006096"/>
        <rFont val="Roboto Condensed"/>
      </rPr>
      <t xml:space="preserve">
</t>
    </r>
  </si>
  <si>
    <t>NoLMHash policy</t>
  </si>
  <si>
    <t>Medium-24.00</t>
  </si>
  <si>
    <r>
      <rPr>
        <b/>
        <sz val="11"/>
        <color rgb="FF003B5C"/>
        <rFont val="Calibri"/>
      </rPr>
      <t>Section overview: 'NoLMHash policy'</t>
    </r>
  </si>
  <si>
    <r>
      <rPr>
        <sz val="11"/>
        <color rgb="FF000000"/>
        <rFont val="Calibri"/>
      </rPr>
      <t xml:space="preserve">Configure the individual setting in recommendation </t>
    </r>
    <r>
      <rPr>
        <b/>
        <sz val="11"/>
        <color rgb="FF000000"/>
        <rFont val="Calibri"/>
      </rPr>
      <t>Medium-24.01</t>
    </r>
    <r>
      <rPr>
        <sz val="11"/>
        <color rgb="FF000000"/>
        <rFont val="Calibri"/>
      </rPr>
      <t xml:space="preserve"> to implement noLMHash policy.</t>
    </r>
  </si>
  <si>
    <r>
      <rPr>
        <sz val="11"/>
        <color rgb="FF000000"/>
        <rFont val="Calibri"/>
      </rPr>
      <t>When Microsoft Windows hashes a password that is less than 15 characters, it stores both a LAN Manager hash (LM hash) and Windows NT hash (NT hash) in the local SAM database for local accounts, or in Active Directory for domain accounts. The LM hash is significantly weaker than the NT hash and can easily be brute forced. To reduce this risk, the NoLMHash Policy should be implemented on all workstations and domain controllers. Once this Group Policy setting is applied, all users should be encouraged to change their passwords, as they will remain vulnerable until they do.</t>
    </r>
  </si>
  <si>
    <t>Medium-24.01</t>
  </si>
  <si>
    <r>
      <rPr>
        <sz val="11"/>
        <rFont val="Calibri"/>
      </rPr>
      <t xml:space="preserve">Ensure </t>
    </r>
    <r>
      <rPr>
        <sz val="11"/>
        <color rgb="FF000000"/>
        <rFont val="Calibri"/>
      </rPr>
      <t>'</t>
    </r>
    <r>
      <rPr>
        <b/>
        <sz val="11"/>
        <color rgb="FF000000"/>
        <rFont val="Calibri"/>
      </rPr>
      <t>Network security: Do not store LAN Manager hash value on next password change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</si>
  <si>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To establish the recommended configuration via configuration profiles, set the following Settings Catalog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Local Policies Security Options\Network security: Do not store LAN Manager hash value on next password change</t>
    </r>
    <r>
      <rPr>
        <sz val="11"/>
        <color rgb="FF006096"/>
        <rFont val="Roboto Condensed"/>
      </rPr>
      <t xml:space="preserve">
</t>
    </r>
  </si>
  <si>
    <r>
      <rPr>
        <sz val="11"/>
        <color rgb="FF000000"/>
        <rFont val="Calibri"/>
      </rPr>
      <t>This policy setting determines whether the LAN Manager (LM) hash value for the new password is stored when the password is changed. The LM hash is relatively weak and prone to attack compared to the cryptographically stronger Microsoft Windows NT hash. Since LM hashes are stored on the local computer in the security database, passwords can then be easily compromised if the database is attacked.</t>
    </r>
    <r>
      <rPr>
        <sz val="11"/>
        <color rgb="FF000000"/>
        <rFont val="Calibri"/>
      </rPr>
      <t xml:space="preserve">
</t>
    </r>
    <r>
      <rPr>
        <b/>
        <sz val="11"/>
        <color rgb="FF000000"/>
        <rFont val="Calibri"/>
      </rPr>
      <t>Note:</t>
    </r>
    <r>
      <rPr>
        <sz val="11"/>
        <color rgb="FF000000"/>
        <rFont val="Calibri"/>
      </rPr>
      <t xml:space="preserve"> Older operating systems and some third-party applications may fail when this policy setting is enabled. Also, note that the password will need to be changed on all accounts after you enable this setting to gain the proper benefit.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</si>
  <si>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SAM file can be targeted by attackers who seek access to username and password hashes. Such attacks use special tools to crack passwords, which can then be used to impersonate users and gain access to resources on your network. These types of attacks will not be prevented if you enable this policy setting, but it will be much more difficult for these types of attacks to succeed.</t>
    </r>
  </si>
  <si>
    <r>
      <rPr>
        <sz val="11"/>
        <color rgb="FF000000"/>
        <rFont val="Calibri"/>
      </rPr>
      <t>None - this is the default behavior. Earlier operating systems such as Windows 95, Windows 98, and Windows ME as well as some third-party applications will fail.</t>
    </r>
  </si>
  <si>
    <r>
      <rPr>
        <sz val="11"/>
        <color rgb="FF000000"/>
        <rFont val="Calibri"/>
      </rPr>
      <t xml:space="preserve">Navigate to the UI Path articulated in the Remediation section and confirm it is set as prescribed. This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HKLM\SYSTEM\CurrentControlSet\Control\Lsa:NoLMHash</t>
    </r>
    <r>
      <rPr>
        <sz val="11"/>
        <color rgb="FF006096"/>
        <rFont val="Roboto Condensed"/>
      </rPr>
      <t xml:space="preserve">
</t>
    </r>
  </si>
  <si>
    <r>
      <rPr>
        <sz val="11"/>
        <color rgb="FF000000"/>
        <rFont val="Calibri"/>
      </rPr>
      <t>Enabled. (LAN Manager hash values are not stored when passwords are changed.)</t>
    </r>
  </si>
  <si>
    <t>Operating system functionality</t>
  </si>
  <si>
    <t>Medium-25.00</t>
  </si>
  <si>
    <r>
      <rPr>
        <b/>
        <sz val="11"/>
        <color rgb="FF003B5C"/>
        <rFont val="Calibri"/>
      </rPr>
      <t>Section overview: 'Operating system functionality'</t>
    </r>
  </si>
  <si>
    <r>
      <rPr>
        <sz val="11"/>
        <color rgb="FF000000"/>
        <rFont val="Calibri"/>
      </rPr>
      <t>Identify functionality in Microsoft Windows that is not required by the organisation and disable or remove it so that potentially vulnerable or misconfigured functionality cannot be exploited. This is implemented through the relevant feature, role and component controls rather than a single Group Policy setting.</t>
    </r>
  </si>
  <si>
    <r>
      <rPr>
        <sz val="11"/>
        <color rgb="FF000000"/>
        <rFont val="Calibri"/>
      </rPr>
      <t>Leaving unneeded functionality in Microsoft Windows enabled can provide greater opportunities for potentially vulnerable or misconfigured functionality to be exploited by malicious actors. To reduce this risk, unneeded functionality in Microsoft Windows should be disabled or removed.</t>
    </r>
  </si>
  <si>
    <t>Password and logon authentication policy</t>
  </si>
  <si>
    <t>Medium-26.00</t>
  </si>
  <si>
    <r>
      <rPr>
        <b/>
        <sz val="11"/>
        <color rgb="FF003B5C"/>
        <rFont val="Calibri"/>
      </rPr>
      <t>Section overview: 'Password and logon authentication policy'</t>
    </r>
  </si>
  <si>
    <r>
      <rPr>
        <sz val="11"/>
        <color rgb="FF000000"/>
        <rFont val="Calibri"/>
      </rPr>
      <t xml:space="preserve">Configure the individual settings in recommendations </t>
    </r>
    <r>
      <rPr>
        <b/>
        <sz val="11"/>
        <color rgb="FF000000"/>
        <rFont val="Calibri"/>
      </rPr>
      <t>Medium-26.01</t>
    </r>
    <r>
      <rPr>
        <sz val="11"/>
        <color rgb="FF000000"/>
        <rFont val="Calibri"/>
      </rPr>
      <t xml:space="preserve"> through </t>
    </r>
    <r>
      <rPr>
        <b/>
        <sz val="11"/>
        <color rgb="FF000000"/>
        <rFont val="Calibri"/>
      </rPr>
      <t>Medium-26.08</t>
    </r>
    <r>
      <rPr>
        <sz val="11"/>
        <color rgb="FF000000"/>
        <rFont val="Calibri"/>
      </rPr>
      <t xml:space="preserve"> to implement password and logon authentication policy.</t>
    </r>
  </si>
  <si>
    <r>
      <rPr>
        <sz val="11"/>
        <color rgb="FF000000"/>
        <rFont val="Calibri"/>
      </rPr>
      <t>The use of weak passwords, such as eight character passwords with no complexity, can allow them to be brute forced within minutes using applications freely available on the web. To reduce this risk, a secure password policy should be implemented. Note, Group Policy settings for passwords used as part of multi-factor authentication may not need to be as stringent (e.g. they can be a length of 6 characters without complexity).</t>
    </r>
  </si>
  <si>
    <t>Medium-26.01</t>
  </si>
  <si>
    <r>
      <rPr>
        <sz val="11"/>
        <rFont val="Calibri"/>
      </rPr>
      <t xml:space="preserve">Ensure </t>
    </r>
    <r>
      <rPr>
        <sz val="11"/>
        <color rgb="FF000000"/>
        <rFont val="Calibri"/>
      </rPr>
      <t>'</t>
    </r>
    <r>
      <rPr>
        <b/>
        <sz val="11"/>
        <color rgb="FF000000"/>
        <rFont val="Calibri"/>
      </rPr>
      <t>Turn off picture password sign-in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</si>
  <si>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Templates\System\Logon\Turn off picture password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CredentialProviders.admx/adml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</si>
  <si>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control whether a domain user can sign in using a picture password.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the picture password feature is permitted, the user's domain password is cached in the system vault when using it.</t>
    </r>
  </si>
  <si>
    <r>
      <rPr>
        <sz val="11"/>
        <color rgb="FF000000"/>
        <rFont val="Calibri"/>
      </rPr>
      <t>Picture passwords bypass the requirement for a typed complex password. In a shared work environment, a simple shoulder surf where someone observed the on-screen gestures would allow that person to gain access to the system without the need to know the complex password. Vertical monitor screens with an image are much more visible at a distance than horizontal key strokes, increasing the likelihood of a successful observation of the mouse gestures.</t>
    </r>
  </si>
  <si>
    <r>
      <rPr>
        <sz val="11"/>
        <color rgb="FF000000"/>
        <rFont val="Calibri"/>
      </rPr>
      <t>Users will not be able to set up or sign in with a picture password.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</si>
  <si>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HKLM\SOFTWARE\Policies\Microsoft\Windows\System:BlockDomainPicturePassword</t>
    </r>
    <r>
      <rPr>
        <sz val="11"/>
        <color rgb="FF006096"/>
        <rFont val="Roboto Condensed"/>
      </rPr>
      <t xml:space="preserve">
</t>
    </r>
  </si>
  <si>
    <r>
      <rPr>
        <sz val="11"/>
        <color rgb="FF000000"/>
        <rFont val="Calibri"/>
      </rPr>
      <t>Disabled. (Users can set up and use a picture password.)</t>
    </r>
  </si>
  <si>
    <t>Medium-26.02</t>
  </si>
  <si>
    <r>
      <rPr>
        <sz val="11"/>
        <rFont val="Calibri"/>
      </rPr>
      <t xml:space="preserve">Ensure </t>
    </r>
    <r>
      <rPr>
        <sz val="11"/>
        <color rgb="FF000000"/>
        <rFont val="Calibri"/>
      </rPr>
      <t>'</t>
    </r>
    <r>
      <rPr>
        <b/>
        <sz val="11"/>
        <color rgb="FF000000"/>
        <rFont val="Calibri"/>
      </rPr>
      <t>Turn on convenience PIN sign-in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</si>
  <si>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Templates\System\Logon\Turn on convenience PIN sign-in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CredentialProviders.admx/adml</t>
    </r>
    <r>
      <rPr>
        <sz val="11"/>
        <color rgb="FF000000"/>
        <rFont val="Calibri"/>
      </rPr>
      <t xml:space="preserve"> that is included with the Microsoft Windows 8.0 &amp; Server 2012 (non-R2)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Turn on PIN sign-in</t>
    </r>
    <r>
      <rPr>
        <sz val="11"/>
        <color rgb="FF000000"/>
        <rFont val="Calibri"/>
      </rPr>
      <t>, but it was renamed starting with the Windows 10 Release 1511 Administrative Templates.</t>
    </r>
  </si>
  <si>
    <r>
      <rPr>
        <sz val="11"/>
        <color rgb="FF000000"/>
        <rFont val="Calibri"/>
      </rPr>
      <t>This policy setting allows you to control whether a domain user can sign in using a convenience PIN. In Windows 10, convenience PIN was replaced with Passport, which has stronger security properties. To configure Passport for domain users, use the policies under Computer Configuration\Administrative Templates\Windows Components\Microsoft Passport for Work.</t>
    </r>
    <r>
      <rPr>
        <sz val="11"/>
        <color rgb="FF000000"/>
        <rFont val="Calibri"/>
      </rPr>
      <t xml:space="preserve">
</t>
    </r>
    <r>
      <rPr>
        <b/>
        <sz val="11"/>
        <color rgb="FF000000"/>
        <rFont val="Calibri"/>
      </rPr>
      <t>Note:</t>
    </r>
    <r>
      <rPr>
        <sz val="11"/>
        <color rgb="FF000000"/>
        <rFont val="Calibri"/>
      </rPr>
      <t xml:space="preserve"> The user's domain password will be cached in the system vault when using this feature.</t>
    </r>
    <r>
      <rPr>
        <sz val="11"/>
        <color rgb="FF000000"/>
        <rFont val="Calibri"/>
      </rPr>
      <t xml:space="preserve">
</t>
    </r>
    <r>
      <rPr>
        <b/>
        <sz val="11"/>
        <color rgb="FF000000"/>
        <rFont val="Calibri"/>
      </rPr>
      <t>Note #2:</t>
    </r>
    <r>
      <rPr>
        <sz val="11"/>
        <color rgb="FF000000"/>
        <rFont val="Calibri"/>
      </rPr>
      <t xml:space="preserve"> If this setting is </t>
    </r>
    <r>
      <rPr>
        <b/>
        <sz val="11"/>
        <color rgb="FF000000"/>
        <rFont val="Calibri"/>
      </rPr>
      <t>Disabled</t>
    </r>
    <r>
      <rPr>
        <sz val="11"/>
        <color rgb="FF000000"/>
        <rFont val="Calibri"/>
      </rPr>
      <t>, Windows Hello will not allow Windows Hello Face or Fingerprint to be configured. An exception to this recommendation might be needed if these features are used in the environment.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</si>
  <si>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 PIN is created from a much smaller selection of characters than a password, so in most cases a PIN will be much less robust than a password.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</si>
  <si>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HKLM\SOFTWARE\Policies\Microsoft\Windows\System:AllowDomainPINLogon</t>
    </r>
    <r>
      <rPr>
        <sz val="11"/>
        <color rgb="FF006096"/>
        <rFont val="Roboto Condensed"/>
      </rPr>
      <t xml:space="preserve">
</t>
    </r>
  </si>
  <si>
    <r>
      <rPr>
        <sz val="11"/>
        <color rgb="FF000000"/>
        <rFont val="Calibri"/>
      </rPr>
      <t>Disabled. (A domain user can't set up and use a convenience PIN.)</t>
    </r>
  </si>
  <si>
    <t>Medium-26.03</t>
  </si>
  <si>
    <r>
      <rPr>
        <sz val="11"/>
        <rFont val="Calibri"/>
      </rPr>
      <t xml:space="preserve">Ensure </t>
    </r>
    <r>
      <rPr>
        <sz val="11"/>
        <color rgb="FF000000"/>
        <rFont val="Calibri"/>
      </rPr>
      <t>'</t>
    </r>
    <r>
      <rPr>
        <b/>
        <sz val="11"/>
        <color rgb="FF000000"/>
        <rFont val="Calibri"/>
      </rPr>
      <t>Maximum password age</t>
    </r>
    <r>
      <rPr>
        <sz val="11"/>
        <color rgb="FF000000"/>
        <rFont val="Calibri"/>
      </rPr>
      <t>'</t>
    </r>
    <r>
      <rPr>
        <sz val="11"/>
        <color rgb="FF000000"/>
        <rFont val="Calibri"/>
      </rPr>
      <t xml:space="preserve"> is set to </t>
    </r>
    <r>
      <rPr>
        <sz val="11"/>
        <color rgb="FF000000"/>
        <rFont val="Calibri"/>
      </rPr>
      <t>'</t>
    </r>
    <r>
      <rPr>
        <b/>
        <sz val="11"/>
        <color rgb="FF000000"/>
        <rFont val="Calibri"/>
      </rPr>
      <t>0 days</t>
    </r>
    <r>
      <rPr>
        <sz val="11"/>
        <color rgb="FF000000"/>
        <rFont val="Calibri"/>
      </rPr>
      <t>'</t>
    </r>
  </si>
  <si>
    <r>
      <rPr>
        <sz val="11"/>
        <color rgb="FF000000"/>
        <rFont val="Calibri"/>
      </rPr>
      <t xml:space="preserve">Set the following UI path to </t>
    </r>
    <r>
      <rPr>
        <b/>
        <sz val="11"/>
        <color rgb="FF000000"/>
        <rFont val="Calibri"/>
      </rPr>
      <t>0 days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Policy\Maximum password age</t>
    </r>
    <r>
      <rPr>
        <sz val="11"/>
        <color rgb="FF006096"/>
        <rFont val="Roboto Condensed"/>
      </rPr>
      <t xml:space="preserve">
</t>
    </r>
  </si>
  <si>
    <r>
      <rPr>
        <sz val="11"/>
        <color rgb="FF000000"/>
        <rFont val="Calibri"/>
      </rPr>
      <t>This policy setting defines how long a user can use their password before it expires.</t>
    </r>
    <r>
      <rPr>
        <sz val="11"/>
        <color rgb="FF000000"/>
        <rFont val="Calibri"/>
      </rPr>
      <t xml:space="preserve">
</t>
    </r>
    <r>
      <rPr>
        <sz val="11"/>
        <color rgb="FF000000"/>
        <rFont val="Calibri"/>
      </rPr>
      <t>Values for this policy setting range from 0 to 999 days. If you set the value to 0, the password will never expire.</t>
    </r>
    <r>
      <rPr>
        <sz val="11"/>
        <color rgb="FF000000"/>
        <rFont val="Calibri"/>
      </rPr>
      <t xml:space="preserve">
</t>
    </r>
    <r>
      <rPr>
        <sz val="11"/>
        <color rgb="FF000000"/>
        <rFont val="Calibri"/>
      </rPr>
      <t xml:space="preserve">The recommended state for this setting is </t>
    </r>
    <r>
      <rPr>
        <b/>
        <sz val="11"/>
        <color rgb="FF000000"/>
        <rFont val="Calibri"/>
      </rPr>
      <t>365 or fewer days,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</si>
  <si>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The longer a password exists the higher the likelihood that it will be compromised by a brute force attack, a threat actor gaining general knowledge about the user, or by the user sharing the password. Configuring the Maximum password age setting to 0 so that users are never required to change their passwords is a major security risk because that allows a compromised password to be used by the threat actor for as long as the valid user has authorized access.</t>
    </r>
    <r>
      <rPr>
        <sz val="11"/>
        <color rgb="FF000000"/>
        <rFont val="Calibri"/>
      </rPr>
      <t xml:space="preserve">
</t>
    </r>
    <r>
      <rPr>
        <sz val="11"/>
        <color rgb="FF000000"/>
        <rFont val="Calibri"/>
      </rPr>
      <t>Because threat actors can crack passwords, the more frequently the password is changed, the less opportunity a threat actor has to use a cracked password. However, the lower this value is set, the higher the potential for an increase in calls to help desk support due to users having to change their password or forgetting which password is current.</t>
    </r>
  </si>
  <si>
    <r>
      <rPr>
        <sz val="11"/>
        <color rgb="FF000000"/>
        <rFont val="Calibri"/>
      </rPr>
      <t>If the Maximum password age setting is too low, users are required to change their passwords often. Such a configuration can reduce security in the organization because users might write their passwords in an insecure location or lose them. If the value for this policy setting is too high, the level of security within an organization is reduced because it allows threat actors more time in which to discover user passwords or to use compromised accounts.</t>
    </r>
  </si>
  <si>
    <r>
      <rPr>
        <sz val="11"/>
        <color rgb="FF000000"/>
        <rFont val="Calibri"/>
      </rPr>
      <t>42 days.</t>
    </r>
  </si>
  <si>
    <t>Medium-26.04</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</si>
  <si>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15 or more character(s)</t>
    </r>
    <r>
      <rPr>
        <sz val="11"/>
        <color rgb="FF000000"/>
        <rFont val="Calibri"/>
      </rPr>
      <t>'</t>
    </r>
  </si>
  <si>
    <r>
      <rPr>
        <sz val="11"/>
        <color rgb="FF000000"/>
        <rFont val="Calibri"/>
      </rPr>
      <t xml:space="preserve">Set the following UI path to </t>
    </r>
    <r>
      <rPr>
        <b/>
        <sz val="11"/>
        <color rgb="FF000000"/>
        <rFont val="Calibri"/>
      </rPr>
      <t>15 or more character(s)</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Policy\Minimum password length</t>
    </r>
    <r>
      <rPr>
        <sz val="11"/>
        <color rgb="FF006096"/>
        <rFont val="Roboto Condensed"/>
      </rPr>
      <t xml:space="preserve">
</t>
    </r>
  </si>
  <si>
    <r>
      <rPr>
        <sz val="11"/>
        <color rgb="FF000000"/>
        <rFont val="Calibri"/>
      </rPr>
      <t>This policy setting determines the least number of characters that make up a password for a user account.</t>
    </r>
    <r>
      <rPr>
        <sz val="11"/>
        <color rgb="FF000000"/>
        <rFont val="Calibri"/>
      </rPr>
      <t xml:space="preserve">
</t>
    </r>
    <r>
      <rPr>
        <sz val="11"/>
        <color rgb="FF000000"/>
        <rFont val="Calibri"/>
      </rPr>
      <t xml:space="preserve">The recommended state for this setting is: </t>
    </r>
    <r>
      <rPr>
        <b/>
        <sz val="11"/>
        <color rgb="FF000000"/>
        <rFont val="Calibri"/>
      </rPr>
      <t>14 or more character(s)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Windows Server 2016 and older versions of Windows Server, the GUI of the Local Security Policy (LSP), Local Group Policy Editor (LGPE) and Group Policy Management Editor (GPME) would not let you set this value higher than 14 characters. However, starting with Windows Server 2019, Microsoft changed the GUI to allow up to a 20 character minimum password length.</t>
    </r>
    <r>
      <rPr>
        <sz val="11"/>
        <color rgb="FF000000"/>
        <rFont val="Calibri"/>
      </rPr>
      <t xml:space="preserve">
</t>
    </r>
    <r>
      <rPr>
        <b/>
        <sz val="11"/>
        <color rgb="FF000000"/>
        <rFont val="Calibri"/>
      </rPr>
      <t>Note #2:</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</si>
  <si>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Types of password attacks include dictionary attacks (which attempt to use common words and phrases) and brute force attacks (which try every possible combination of characters). Also, threat actors sometimes try to obtain the account database so they can use tools to discover the accounts and passwords.</t>
    </r>
  </si>
  <si>
    <r>
      <rPr>
        <sz val="11"/>
        <color rgb="FF000000"/>
        <rFont val="Calibri"/>
      </rPr>
      <t>Requirements for extremely long passwords can decrease the security of an organization, because users might leave the information in an insecure location or lose it. If very long passwords are required, mistyped passwords could cause account lockouts and increase the volume of help desk calls. If your organization has issues with forgotten passwords due to password length requirements, consider teaching your users about passphrases, which are often easier to remember and, due to the larger number of character combinations, much harder to discover.</t>
    </r>
  </si>
  <si>
    <r>
      <rPr>
        <sz val="11"/>
        <color rgb="FF000000"/>
        <rFont val="Calibri"/>
      </rPr>
      <t>7 characters on domain members. 0 characters on stand-alone servers.</t>
    </r>
  </si>
  <si>
    <t>Medium-26.05</t>
  </si>
  <si>
    <r>
      <rPr>
        <sz val="11"/>
        <rFont val="Calibri"/>
      </rPr>
      <t xml:space="preserve">Ensure </t>
    </r>
    <r>
      <rPr>
        <sz val="11"/>
        <color rgb="FF000000"/>
        <rFont val="Calibri"/>
      </rPr>
      <t>'</t>
    </r>
    <r>
      <rPr>
        <b/>
        <sz val="11"/>
        <color rgb="FF000000"/>
        <rFont val="Calibri"/>
      </rPr>
      <t>Relax minimum password length limits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</si>
  <si>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Policy\Relax minimum password length limits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setting is only available within the built-in OS security template of Windows 10 Release 2004 and Server 2022 (or newer), and is not available via older versions of the OS, or via downloadable Administrative Templates (ADMX/ADML). Therefore, you </t>
    </r>
    <r>
      <rPr>
        <i/>
        <sz val="11"/>
        <color rgb="FF000000"/>
        <rFont val="Calibri"/>
      </rPr>
      <t>must</t>
    </r>
    <r>
      <rPr>
        <sz val="11"/>
        <color rgb="FF000000"/>
        <rFont val="Calibri"/>
      </rPr>
      <t xml:space="preserve"> use a Windows 10 Release 2004 or Server 2022 system (or newer) to view or edit this setting with the Group Policy Management Console (GPMC) or Group Policy Management Editor (GPME).</t>
    </r>
  </si>
  <si>
    <r>
      <rPr>
        <sz val="11"/>
        <color rgb="FF000000"/>
        <rFont val="Calibri"/>
      </rPr>
      <t xml:space="preserve">This policy setting determines whether the minimum password length setting can be increased beyond the legacy limit of 14 characters. For more information, please see the following Microsoft Security Blog </t>
    </r>
    <r>
      <rPr>
        <sz val="11"/>
        <color rgb="FF0000FF"/>
        <rFont val="Calibri"/>
      </rPr>
      <t>(https://techcommunity.microsoft.com/t5/microsoft-security-baselines/security-baseline-draft-windows-10-and-windows-server-version/ba-p/1419213)</t>
    </r>
    <r>
      <rPr>
        <sz val="11"/>
        <color rgb="FF000000"/>
        <rFont val="Calibri"/>
      </rPr>
      <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setting only affects </t>
    </r>
    <r>
      <rPr>
        <i/>
        <sz val="11"/>
        <color rgb="FF000000"/>
        <rFont val="Calibri"/>
      </rPr>
      <t>local</t>
    </r>
    <r>
      <rPr>
        <sz val="11"/>
        <color rgb="FF000000"/>
        <rFont val="Calibri"/>
      </rPr>
      <t xml:space="preserve"> accounts on the computer. Domain accounts are only affected by settings on the Domain Controllers, because that is where domain accounts are stored.</t>
    </r>
  </si>
  <si>
    <r>
      <rPr>
        <sz val="11"/>
        <color rgb="FF000000"/>
        <rFont val="Calibri"/>
      </rPr>
      <t>This setting will enable the enforcement of longer and generally stronger passwords or passphrases where MFA is not in use.</t>
    </r>
  </si>
  <si>
    <r>
      <rPr>
        <sz val="11"/>
        <color rgb="FF000000"/>
        <rFont val="Calibri"/>
      </rPr>
      <t xml:space="preserve">The </t>
    </r>
    <r>
      <rPr>
        <i/>
        <sz val="11"/>
        <color rgb="FF000000"/>
        <rFont val="Calibri"/>
      </rPr>
      <t>Minimum password length</t>
    </r>
    <r>
      <rPr>
        <sz val="11"/>
        <color rgb="FF000000"/>
        <rFont val="Calibri"/>
      </rPr>
      <t xml:space="preserve"> setting may be configured higher than 14 characters.</t>
    </r>
    <r>
      <rPr>
        <sz val="11"/>
        <color rgb="FF000000"/>
        <rFont val="Calibri"/>
      </rPr>
      <t xml:space="preserve">
</t>
    </r>
    <r>
      <rPr>
        <sz val="11"/>
        <color rgb="FF000000"/>
        <rFont val="Calibri"/>
      </rPr>
      <t>If very long passwords are required, mistyped passwords could cause account lockouts and increase the volume of help desk calls. If your organization has issues with forgotten passwords due to password length requirements, consider teaching your users about passphrases, which are often easier to remember and, due to the larger number of character combinations, much harder to discover.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</si>
  <si>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HKLM\System\CurrentControlSet\Control\SAM:RelaxMinimumPasswordLengthLimits</t>
    </r>
    <r>
      <rPr>
        <sz val="11"/>
        <color rgb="FF006096"/>
        <rFont val="Roboto Condensed"/>
      </rPr>
      <t xml:space="preserve">
</t>
    </r>
  </si>
  <si>
    <r>
      <rPr>
        <sz val="11"/>
        <color rgb="FF000000"/>
        <rFont val="Calibri"/>
      </rPr>
      <t xml:space="preserve">Disabled. (The </t>
    </r>
    <r>
      <rPr>
        <i/>
        <sz val="11"/>
        <color rgb="FF000000"/>
        <rFont val="Calibri"/>
      </rPr>
      <t>Minimum password length</t>
    </r>
    <r>
      <rPr>
        <sz val="11"/>
        <color rgb="FF000000"/>
        <rFont val="Calibri"/>
      </rPr>
      <t xml:space="preserve"> may be configured to a maximum of 14 characters.)</t>
    </r>
  </si>
  <si>
    <t>Medium-26.06</t>
  </si>
  <si>
    <r>
      <rPr>
        <sz val="11"/>
        <rFont val="Calibri"/>
      </rPr>
      <t xml:space="preserve">Ensure </t>
    </r>
    <r>
      <rPr>
        <sz val="11"/>
        <color rgb="FF000000"/>
        <rFont val="Calibri"/>
      </rPr>
      <t>'</t>
    </r>
    <r>
      <rPr>
        <b/>
        <sz val="11"/>
        <color rgb="FF000000"/>
        <rFont val="Calibri"/>
      </rPr>
      <t>Password must meet complexity requirements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</si>
  <si>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Policy\Password must meet complexity requirements</t>
    </r>
    <r>
      <rPr>
        <sz val="11"/>
        <color rgb="FF006096"/>
        <rFont val="Roboto Condensed"/>
      </rPr>
      <t xml:space="preserve">
</t>
    </r>
  </si>
  <si>
    <r>
      <rPr>
        <sz val="11"/>
        <color rgb="FF000000"/>
        <rFont val="Calibri"/>
      </rPr>
      <t>This policy setting checks all new passwords to ensure that they meet basic requirements for strong passwords.</t>
    </r>
    <r>
      <rPr>
        <sz val="11"/>
        <color rgb="FF000000"/>
        <rFont val="Calibri"/>
      </rPr>
      <t xml:space="preserve">
</t>
    </r>
    <r>
      <rPr>
        <sz val="11"/>
        <color rgb="FF000000"/>
        <rFont val="Calibri"/>
      </rPr>
      <t>When this policy is enabled, passwords must meet the following minimum requirements:</t>
    </r>
    <r>
      <rPr>
        <sz val="11"/>
        <color rgb="FF000000"/>
        <rFont val="Calibri"/>
      </rPr>
      <t xml:space="preserve">
</t>
    </r>
    <r>
      <rPr>
        <sz val="11"/>
        <color rgb="FF000000"/>
        <rFont val="Calibri"/>
      </rPr>
      <t>- Not contain the user's account name or parts of the user's full name that exceed two consecutive characters</t>
    </r>
    <r>
      <rPr>
        <sz val="11"/>
        <color rgb="FF000000"/>
        <rFont val="Calibri"/>
      </rPr>
      <t xml:space="preserve">
</t>
    </r>
    <r>
      <rPr>
        <sz val="11"/>
        <color rgb="FF000000"/>
        <rFont val="Calibri"/>
      </rPr>
      <t>- Be at least six characters in length</t>
    </r>
    <r>
      <rPr>
        <sz val="11"/>
        <color rgb="FF000000"/>
        <rFont val="Calibri"/>
      </rPr>
      <t xml:space="preserve">
</t>
    </r>
    <r>
      <rPr>
        <sz val="11"/>
        <color rgb="FF000000"/>
        <rFont val="Calibri"/>
      </rPr>
      <t>- Contain characters from three of the following categories:</t>
    </r>
    <r>
      <rPr>
        <sz val="11"/>
        <color rgb="FF000000"/>
        <rFont val="Calibri"/>
      </rPr>
      <t xml:space="preserve">
</t>
    </r>
    <r>
      <rPr>
        <sz val="11"/>
        <color rgb="FF000000"/>
        <rFont val="Calibri"/>
      </rPr>
      <t>- English uppercase characters (A through Z)</t>
    </r>
    <r>
      <rPr>
        <sz val="11"/>
        <color rgb="FF000000"/>
        <rFont val="Calibri"/>
      </rPr>
      <t xml:space="preserve">
</t>
    </r>
    <r>
      <rPr>
        <sz val="11"/>
        <color rgb="FF000000"/>
        <rFont val="Calibri"/>
      </rPr>
      <t>- English lowercase characters (a through z)</t>
    </r>
    <r>
      <rPr>
        <sz val="11"/>
        <color rgb="FF000000"/>
        <rFont val="Calibri"/>
      </rPr>
      <t xml:space="preserve">
</t>
    </r>
    <r>
      <rPr>
        <sz val="11"/>
        <color rgb="FF000000"/>
        <rFont val="Calibri"/>
      </rPr>
      <t>- Base 10 digits (0 through 9)</t>
    </r>
    <r>
      <rPr>
        <sz val="11"/>
        <color rgb="FF000000"/>
        <rFont val="Calibri"/>
      </rPr>
      <t xml:space="preserve">
</t>
    </r>
    <r>
      <rPr>
        <sz val="11"/>
        <color rgb="FF000000"/>
        <rFont val="Calibri"/>
      </rPr>
      <t>- Non-alphabetic characters (for example, !, $, #, %)</t>
    </r>
    <r>
      <rPr>
        <sz val="11"/>
        <color rgb="FF000000"/>
        <rFont val="Calibri"/>
      </rPr>
      <t xml:space="preserve">
</t>
    </r>
    <r>
      <rPr>
        <sz val="11"/>
        <color rgb="FF000000"/>
        <rFont val="Calibri"/>
      </rPr>
      <t>- A catch-all category of any Unicode character that does not fall under the previous four categories. This fifth category can be regionally specific.</t>
    </r>
    <r>
      <rPr>
        <sz val="11"/>
        <color rgb="FF000000"/>
        <rFont val="Calibri"/>
      </rPr>
      <t xml:space="preserve">
</t>
    </r>
    <r>
      <rPr>
        <sz val="11"/>
        <color rgb="FF000000"/>
        <rFont val="Calibri"/>
      </rPr>
      <t>Each additional character in a password increases its complexity exponentially. For instance, a seven-character, all lower-case alphabetic password would have 26 to the power of 7 (approximately 8 x 10 to the power of 9 or 8 billion) possible combinations. At 1,000,000 attempts per second (a capability of many password-cracking utilities), it would only take 133 minutes to crack. A seven-character alphabetic password with case sensitivity has 52 to the power of 7 combinations. A seven-character case-sensitive alphanumeric password without punctuation has 627 combinations. An eight-character password has 26 to the power of 8 (or 2 x 10 to the power of 11) possible combinations. Although this might seem to be a large number, at 1,000,000 attempts per second it would take only 59 hours to try all possible passwords. Remember, these times will significantly increase for passwords that use ALT characters and other special keyboard characters such as "!" or "@". Proper use of the password settings can help make it difficult to mount a brute force attack.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</si>
  <si>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Passwords that contain only alphanumeric characters are extremely easy to discover with several publicly available tools.</t>
    </r>
  </si>
  <si>
    <r>
      <rPr>
        <sz val="11"/>
        <color rgb="FF000000"/>
        <rFont val="Calibri"/>
      </rPr>
      <t>If the default password complexity configuration is retained, additional help desk calls for locked-out accounts could occur because users might not be accustomed to passwords that contain non-alphabetic characters. However, all users should be able to comply with the complexity requirement with minimal difficulty.</t>
    </r>
    <r>
      <rPr>
        <sz val="11"/>
        <color rgb="FF000000"/>
        <rFont val="Calibri"/>
      </rPr>
      <t xml:space="preserve">
</t>
    </r>
    <r>
      <rPr>
        <sz val="11"/>
        <color rgb="FF000000"/>
        <rFont val="Calibri"/>
      </rPr>
      <t>If your organization has more stringent security requirements, you can create a custom version of the Passfilt.dll file that allows the use of arbitrarily complex password strength rules. For example, a custom password filter might require the use of non-upper row characters. (Upper row characters are those that require you to hold down the SHIFT key and press any of the digits between 1 and 0.) A custom password filter might also perform a dictionary check to verify that the proposed password does not contain common dictionary words or fragments.</t>
    </r>
    <r>
      <rPr>
        <sz val="11"/>
        <color rgb="FF000000"/>
        <rFont val="Calibri"/>
      </rPr>
      <t xml:space="preserve">
</t>
    </r>
    <r>
      <rPr>
        <sz val="11"/>
        <color rgb="FF000000"/>
        <rFont val="Calibri"/>
      </rPr>
      <t>Also, the use of ALT key character combinations can greatly enhance the complexity of a password. However, such stringent password requirements can result in unhappy users and an extremely busy help desk. Alternatively, your organization could consider a requirement for all administrator passwords to use ALT characters in the 0128 - 0159 range. (ALT characters outside of this range can represent standard alphanumeric characters that would not add additional complexity to the password.)</t>
    </r>
  </si>
  <si>
    <r>
      <rPr>
        <sz val="11"/>
        <color rgb="FF000000"/>
        <rFont val="Calibri"/>
      </rPr>
      <t>Enabled on domain members. Disabled on stand-alone workstations.</t>
    </r>
  </si>
  <si>
    <t>Medium-26.07</t>
  </si>
  <si>
    <r>
      <rPr>
        <sz val="11"/>
        <rFont val="Calibri"/>
      </rPr>
      <t xml:space="preserve">Ensure </t>
    </r>
    <r>
      <rPr>
        <sz val="11"/>
        <color rgb="FF000000"/>
        <rFont val="Calibri"/>
      </rPr>
      <t>'</t>
    </r>
    <r>
      <rPr>
        <b/>
        <sz val="11"/>
        <color rgb="FF000000"/>
        <rFont val="Calibri"/>
      </rPr>
      <t>Store passwords using reversible encryption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</si>
  <si>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Settings\Account Policies\Password Policy\Store passwords using reversible encryption</t>
    </r>
    <r>
      <rPr>
        <sz val="11"/>
        <color rgb="FF006096"/>
        <rFont val="Roboto Condensed"/>
      </rPr>
      <t xml:space="preserve">
</t>
    </r>
  </si>
  <si>
    <r>
      <rPr>
        <sz val="11"/>
        <color rgb="FF000000"/>
        <rFont val="Calibri"/>
      </rPr>
      <t>This policy setting determines whether the operating system stores passwords in a way that uses reversible encryption, which provides support for application protocols that require knowledge of the user's password for authentication purposes. Passwords that are stored with reversible encryption are essentially the same as plaintext versions of the passwords.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Password Policy settings (section 1.1) and Account Lockout Policy settings (section 1.2) must be applied via the </t>
    </r>
    <r>
      <rPr>
        <b/>
        <sz val="11"/>
        <color rgb="FF000000"/>
        <rFont val="Calibri"/>
      </rPr>
      <t>Default Domain Policy</t>
    </r>
    <r>
      <rPr>
        <sz val="11"/>
        <color rgb="FF000000"/>
        <rFont val="Calibri"/>
      </rPr>
      <t xml:space="preserve"> GPO in order to be globally in effect on </t>
    </r>
    <r>
      <rPr>
        <b/>
        <sz val="11"/>
        <color rgb="FF000000"/>
        <rFont val="Calibri"/>
      </rPr>
      <t>domain</t>
    </r>
    <r>
      <rPr>
        <sz val="11"/>
        <color rgb="FF000000"/>
        <rFont val="Calibri"/>
      </rPr>
      <t xml:space="preserve"> user accounts as their default behavior. If these settings are configured in another GPO, they will only affect </t>
    </r>
    <r>
      <rPr>
        <b/>
        <sz val="11"/>
        <color rgb="FF000000"/>
        <rFont val="Calibri"/>
      </rPr>
      <t>local</t>
    </r>
    <r>
      <rPr>
        <sz val="11"/>
        <color rgb="FF000000"/>
        <rFont val="Calibri"/>
      </rPr>
      <t xml:space="preserve"> user accounts on the computers that receive the GPO. However, custom exceptions to the default password policy and account lockout policy rules for specific domain users and/or groups can be defined using Password Settings Objects (PSOs), which are completely separate from Group Policy and most easily configured using Active Directory Administrative Center.</t>
    </r>
  </si>
  <si>
    <r>
      <rPr>
        <sz val="11"/>
        <color rgb="FF000000"/>
        <rFont val="Calibri"/>
      </rPr>
      <t>Enabling this policy setting allows the operating system to store passwords in a weaker format that is much more susceptible to compromise and weakens your system security.</t>
    </r>
  </si>
  <si>
    <r>
      <rPr>
        <sz val="11"/>
        <color rgb="FF000000"/>
        <rFont val="Calibri"/>
      </rPr>
      <t>If your organization uses either the CHAP authentication protocol through remote access or IAS services or Digest Authentication in IIS, you must configure this policy setting to Enabled. This setting is extremely dangerous to apply through Group Policy on a user-by-user basis, because it requires the appropriate user account object to be opened in Active Directory Users and Computers.</t>
    </r>
  </si>
  <si>
    <t>Medium-26.08</t>
  </si>
  <si>
    <r>
      <rPr>
        <sz val="11"/>
        <rFont val="Calibri"/>
      </rPr>
      <t xml:space="preserve">Ensure </t>
    </r>
    <r>
      <rPr>
        <sz val="11"/>
        <color rgb="FF000000"/>
        <rFont val="Calibri"/>
      </rPr>
      <t>'</t>
    </r>
    <r>
      <rPr>
        <b/>
        <sz val="11"/>
        <color rgb="FF000000"/>
        <rFont val="Calibri"/>
      </rPr>
      <t>Accounts: Limit local account use of blank passwords to console logon only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</si>
  <si>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Options\Accounts: Limit local account use of blank passwords to console logon only</t>
    </r>
    <r>
      <rPr>
        <sz val="11"/>
        <color rgb="FF006096"/>
        <rFont val="Roboto Condensed"/>
      </rPr>
      <t xml:space="preserve">
</t>
    </r>
  </si>
  <si>
    <r>
      <rPr>
        <sz val="11"/>
        <color rgb="FF000000"/>
        <rFont val="Calibri"/>
      </rPr>
      <t>This policy setting determines whether local accounts that are not password protected can be used to log on from locations other than the physical computer console. If you enable this policy setting, local accounts that have blank passwords will not be able to log on to the network from remote client computers. Such accounts will only be able to log on at the keyboard of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</si>
  <si>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Blank passwords are a serious threat to computer security and should be forbidden through both organizational policy and suitable technical measures. In fact, the default settings for Active Directory domains require complex passwords of at least seven characters. However, if users with the ability to create new accounts bypass your domain-based password policies, they could create accounts with blank passwords. For example, a user could build a stand-alone computer, create one or more accounts with blank passwords, and then join the computer to the domain. The local accounts with blank passwords would still function. Anyone who knows the name of one of these unprotected accounts could then use it to log 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</si>
  <si>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HKLM\SYSTEM\CurrentControlSet\Control\Lsa:LimitBlankPasswordUse</t>
    </r>
    <r>
      <rPr>
        <sz val="11"/>
        <color rgb="FF006096"/>
        <rFont val="Roboto Condensed"/>
      </rPr>
      <t xml:space="preserve">
</t>
    </r>
  </si>
  <si>
    <t>Power management</t>
  </si>
  <si>
    <t>Medium-27.00</t>
  </si>
  <si>
    <r>
      <rPr>
        <b/>
        <sz val="11"/>
        <color rgb="FF003B5C"/>
        <rFont val="Calibri"/>
      </rPr>
      <t>Section overview: 'Power management'</t>
    </r>
  </si>
  <si>
    <r>
      <rPr>
        <sz val="11"/>
        <color rgb="FF000000"/>
        <rFont val="Calibri"/>
      </rPr>
      <t xml:space="preserve">Configure the individual settings in recommendations </t>
    </r>
    <r>
      <rPr>
        <b/>
        <sz val="11"/>
        <color rgb="FF000000"/>
        <rFont val="Calibri"/>
      </rPr>
      <t>Medium-27.01</t>
    </r>
    <r>
      <rPr>
        <sz val="11"/>
        <color rgb="FF000000"/>
        <rFont val="Calibri"/>
      </rPr>
      <t xml:space="preserve"> through </t>
    </r>
    <r>
      <rPr>
        <b/>
        <sz val="11"/>
        <color rgb="FF000000"/>
        <rFont val="Calibri"/>
      </rPr>
      <t>Medium-27.14</t>
    </r>
    <r>
      <rPr>
        <sz val="11"/>
        <color rgb="FF000000"/>
        <rFont val="Calibri"/>
      </rPr>
      <t xml:space="preserve"> to implement power management.</t>
    </r>
  </si>
  <si>
    <r>
      <rPr>
        <sz val="11"/>
        <color rgb="FF000000"/>
        <rFont val="Calibri"/>
      </rPr>
      <t>One method of reducing power usage by workstations is to enter a sleep, hibernation or hybrid sleep state after a pre-defined period of inactivity. When a workstation enters a sleep state it maintains the contents of memory while powering down the rest of the workstation; with hibernation or hybrid sleep, it writes the contents of memory to the hard drive in a hibernation file (hiberfil.sys) and powers down the rest of the workstation. When this occurs, sensitive information such as encryption keys could either be retained in memory or written to the hard drive in a hibernation file. Malicious actors with physical access to the workstation and either the memory or hard drive can recover the sensitive information using forensic techniques. To reduce this risk, sleep, hibernation and hybrid sleep states should be disabled.</t>
    </r>
  </si>
  <si>
    <t>Medium-27.01</t>
  </si>
  <si>
    <r>
      <rPr>
        <sz val="11"/>
        <rFont val="Calibri"/>
      </rPr>
      <t xml:space="preserve">Ensure </t>
    </r>
    <r>
      <rPr>
        <sz val="11"/>
        <color rgb="FF000000"/>
        <rFont val="Calibri"/>
      </rPr>
      <t>'</t>
    </r>
    <r>
      <rPr>
        <b/>
        <sz val="11"/>
        <color rgb="FF000000"/>
        <rFont val="Calibri"/>
      </rPr>
      <t>Allow standby states (S1-S3) when sleeping (on battery)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</si>
  <si>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standby states (S1-S3) when sleeping (on battery)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</si>
  <si>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This policy setting manages whether or not Windows is allowed to use standby states when putting the computer in a sleep state.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</si>
  <si>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System sleep states (S1-S3) keep power to the RAM which may contain secrets, such as the BitLocker volume encryption key. A threat actor finding a computer in sleep states (S1-S3) could directly attack the memory of the computer and gain access to the secrets through techniques such as RAM reminisce and direct memory access (DMA).</t>
    </r>
  </si>
  <si>
    <r>
      <rPr>
        <sz val="11"/>
        <color rgb="FF000000"/>
        <rFont val="Calibri"/>
      </rPr>
      <t>Users will not be able to use Sleep (S3) while on battery, which resumes faster than Hibernation (S4).</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</si>
  <si>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HKLM\SOFTWARE\Policies\Microsoft\Power\PowerSettings\abfc2519-3608-4c2a-94ea-171b0ed546ab:DCSettingIndex</t>
    </r>
    <r>
      <rPr>
        <sz val="11"/>
        <color rgb="FF006096"/>
        <rFont val="Roboto Condensed"/>
      </rPr>
      <t xml:space="preserve">
</t>
    </r>
  </si>
  <si>
    <r>
      <rPr>
        <sz val="11"/>
        <color rgb="FF000000"/>
        <rFont val="Calibri"/>
      </rPr>
      <t>Enabled. (Windows is allowed to use standby states when putting the computer in a sleep state.)</t>
    </r>
  </si>
  <si>
    <t>Medium-27.02</t>
  </si>
  <si>
    <r>
      <rPr>
        <sz val="11"/>
        <rFont val="Calibri"/>
      </rPr>
      <t xml:space="preserve">Ensure </t>
    </r>
    <r>
      <rPr>
        <sz val="11"/>
        <color rgb="FF000000"/>
        <rFont val="Calibri"/>
      </rPr>
      <t>'</t>
    </r>
    <r>
      <rPr>
        <b/>
        <sz val="11"/>
        <color rgb="FF000000"/>
        <rFont val="Calibri"/>
      </rPr>
      <t>Allow standby states (S1-S3) when sleeping (plugged in)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</si>
  <si>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Settings\Allow standby states (S1-S3) when sleeping (plugged 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</si>
  <si>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Users will not be able to use Sleep (S3) while plugged in, which resumes faster than Hibernation (S4).</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</si>
  <si>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HKLM\SOFTWARE\Policies\Microsoft\Power\PowerSettings\abfc2519-3608-4c2a-94ea-171b0ed546ab:ACSettingIndex</t>
    </r>
    <r>
      <rPr>
        <sz val="11"/>
        <color rgb="FF006096"/>
        <rFont val="Roboto Condensed"/>
      </rPr>
      <t xml:space="preserve">
</t>
    </r>
  </si>
  <si>
    <t>Medium-27.03</t>
  </si>
  <si>
    <r>
      <rPr>
        <sz val="11"/>
        <rFont val="Calibri"/>
      </rPr>
      <t xml:space="preserve">Ensure </t>
    </r>
    <r>
      <rPr>
        <sz val="11"/>
        <color rgb="FF000000"/>
        <rFont val="Calibri"/>
      </rPr>
      <t>'</t>
    </r>
    <r>
      <rPr>
        <b/>
        <sz val="11"/>
        <color rgb="FF000000"/>
        <rFont val="Calibri"/>
      </rPr>
      <t>Require a password when a computer wakes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</si>
  <si>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Settings\Require a password when a computer wakes (on battery)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</si>
  <si>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Specifies whether or not the user is prompted for a password when the system resumes from sleep.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</si>
  <si>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Enabling this setting ensures that anyone who wakes an unattended computer from sleep state will have to provide logon credentials before they can access the system.</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</si>
  <si>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HKLM\SOFTWARE\Policies\Microsoft\Power\PowerSettings\0e796bdb-100d-47d6-a2d5-f7d2daa51f51:DCSettingIndex</t>
    </r>
    <r>
      <rPr>
        <sz val="11"/>
        <color rgb="FF006096"/>
        <rFont val="Roboto Condensed"/>
      </rPr>
      <t xml:space="preserve">
</t>
    </r>
  </si>
  <si>
    <r>
      <rPr>
        <sz val="11"/>
        <color rgb="FF000000"/>
        <rFont val="Calibri"/>
      </rPr>
      <t>Enabled. (The user is prompted for a password when the system resumes from sleep while on battery.)</t>
    </r>
  </si>
  <si>
    <t>Medium-27.04</t>
  </si>
  <si>
    <r>
      <rPr>
        <sz val="11"/>
        <rFont val="Calibri"/>
      </rPr>
      <t xml:space="preserve">Ensure </t>
    </r>
    <r>
      <rPr>
        <sz val="11"/>
        <color rgb="FF000000"/>
        <rFont val="Calibri"/>
      </rPr>
      <t>'</t>
    </r>
    <r>
      <rPr>
        <b/>
        <sz val="11"/>
        <color rgb="FF000000"/>
        <rFont val="Calibri"/>
      </rPr>
      <t>Require a password when a computer wakes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</si>
  <si>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Settings\Require a password when a computer wakes (plugged 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Power.admx/adml</t>
    </r>
    <r>
      <rPr>
        <sz val="11"/>
        <color rgb="FF000000"/>
        <rFont val="Calibri"/>
      </rPr>
      <t xml:space="preserve"> that is included with the Microsoft Windows 8.0 &amp; Server 2012 (non-R2) Administrative Templates (or newer).</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</si>
  <si>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HKLM\SOFTWARE\Policies\Microsoft\Power\PowerSettings\0e796bdb-100d-47d6-a2d5-f7d2daa51f51:ACSettingIndex</t>
    </r>
    <r>
      <rPr>
        <sz val="11"/>
        <color rgb="FF006096"/>
        <rFont val="Roboto Condensed"/>
      </rPr>
      <t xml:space="preserve">
</t>
    </r>
  </si>
  <si>
    <r>
      <rPr>
        <sz val="11"/>
        <color rgb="FF000000"/>
        <rFont val="Calibri"/>
      </rPr>
      <t>Enabled. (The user is prompted for a password when the system resumes from sleep while plugged in.)</t>
    </r>
  </si>
  <si>
    <t>Medium-27.05</t>
  </si>
  <si>
    <r>
      <rPr>
        <sz val="11"/>
        <rFont val="Calibri"/>
      </rPr>
      <t xml:space="preserve">Ensure </t>
    </r>
    <r>
      <rPr>
        <sz val="11"/>
        <color rgb="FF000000"/>
        <rFont val="Calibri"/>
      </rPr>
      <t>'</t>
    </r>
    <r>
      <rPr>
        <b/>
        <sz val="11"/>
        <color rgb="FF000000"/>
        <rFont val="Calibri"/>
      </rPr>
      <t>Specify the system hibernate timeout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</si>
  <si>
    <r>
      <rPr>
        <sz val="11"/>
        <color rgb="FF000000"/>
        <rFont val="Calibri"/>
      </rPr>
      <t xml:space="preserve">Set the following UI path to </t>
    </r>
    <r>
      <rPr>
        <b/>
        <sz val="11"/>
        <color rgb="FF000000"/>
        <rFont val="Calibri"/>
      </rPr>
      <t>Enabled: 0</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Settings\Specify the system hibernate timeout (on battery)</t>
    </r>
    <r>
      <rPr>
        <sz val="11"/>
        <color rgb="FF006096"/>
        <rFont val="Roboto Condensed"/>
      </rPr>
      <t xml:space="preserve">
</t>
    </r>
  </si>
  <si>
    <t>Medium-27.06</t>
  </si>
  <si>
    <r>
      <rPr>
        <sz val="11"/>
        <rFont val="Calibri"/>
      </rPr>
      <t xml:space="preserve">Ensure </t>
    </r>
    <r>
      <rPr>
        <sz val="11"/>
        <color rgb="FF000000"/>
        <rFont val="Calibri"/>
      </rPr>
      <t>'</t>
    </r>
    <r>
      <rPr>
        <b/>
        <sz val="11"/>
        <color rgb="FF000000"/>
        <rFont val="Calibri"/>
      </rPr>
      <t>Specify the system hibernate timeout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</si>
  <si>
    <r>
      <rPr>
        <sz val="11"/>
        <color rgb="FF000000"/>
        <rFont val="Calibri"/>
      </rPr>
      <t xml:space="preserve">Set the following UI path to </t>
    </r>
    <r>
      <rPr>
        <b/>
        <sz val="11"/>
        <color rgb="FF000000"/>
        <rFont val="Calibri"/>
      </rPr>
      <t>Enabled: 0</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Settings\Specify the system hibernate timeout (plugged in)</t>
    </r>
    <r>
      <rPr>
        <sz val="11"/>
        <color rgb="FF006096"/>
        <rFont val="Roboto Condensed"/>
      </rPr>
      <t xml:space="preserve">
</t>
    </r>
  </si>
  <si>
    <t>Medium-27.07</t>
  </si>
  <si>
    <r>
      <rPr>
        <sz val="11"/>
        <rFont val="Calibri"/>
      </rPr>
      <t xml:space="preserve">Ensure </t>
    </r>
    <r>
      <rPr>
        <sz val="11"/>
        <color rgb="FF000000"/>
        <rFont val="Calibri"/>
      </rPr>
      <t>'</t>
    </r>
    <r>
      <rPr>
        <b/>
        <sz val="11"/>
        <color rgb="FF000000"/>
        <rFont val="Calibri"/>
      </rPr>
      <t>Specify the system sleep timeout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</si>
  <si>
    <r>
      <rPr>
        <sz val="11"/>
        <color rgb="FF000000"/>
        <rFont val="Calibri"/>
      </rPr>
      <t xml:space="preserve">Set the following UI path to </t>
    </r>
    <r>
      <rPr>
        <b/>
        <sz val="11"/>
        <color rgb="FF000000"/>
        <rFont val="Calibri"/>
      </rPr>
      <t>Enabled: 0</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Settings\Specify the system sleep timeout (on battery)</t>
    </r>
    <r>
      <rPr>
        <sz val="11"/>
        <color rgb="FF006096"/>
        <rFont val="Roboto Condensed"/>
      </rPr>
      <t xml:space="preserve">
</t>
    </r>
  </si>
  <si>
    <t>Medium-27.08</t>
  </si>
  <si>
    <r>
      <rPr>
        <sz val="11"/>
        <rFont val="Calibri"/>
      </rPr>
      <t xml:space="preserve">Ensure </t>
    </r>
    <r>
      <rPr>
        <sz val="11"/>
        <color rgb="FF000000"/>
        <rFont val="Calibri"/>
      </rPr>
      <t>'</t>
    </r>
    <r>
      <rPr>
        <b/>
        <sz val="11"/>
        <color rgb="FF000000"/>
        <rFont val="Calibri"/>
      </rPr>
      <t>Specify the system sleep timeout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</si>
  <si>
    <r>
      <rPr>
        <sz val="11"/>
        <color rgb="FF000000"/>
        <rFont val="Calibri"/>
      </rPr>
      <t xml:space="preserve">Set the following UI path to </t>
    </r>
    <r>
      <rPr>
        <b/>
        <sz val="11"/>
        <color rgb="FF000000"/>
        <rFont val="Calibri"/>
      </rPr>
      <t>Enabled: 0</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Settings\Specify the system sleep timeout (plugged in)</t>
    </r>
    <r>
      <rPr>
        <sz val="11"/>
        <color rgb="FF006096"/>
        <rFont val="Roboto Condensed"/>
      </rPr>
      <t xml:space="preserve">
</t>
    </r>
  </si>
  <si>
    <t>Medium-27.09</t>
  </si>
  <si>
    <r>
      <rPr>
        <sz val="11"/>
        <rFont val="Calibri"/>
      </rPr>
      <t xml:space="preserve">Ensure </t>
    </r>
    <r>
      <rPr>
        <sz val="11"/>
        <color rgb="FF000000"/>
        <rFont val="Calibri"/>
      </rPr>
      <t>'</t>
    </r>
    <r>
      <rPr>
        <b/>
        <sz val="11"/>
        <color rgb="FF000000"/>
        <rFont val="Calibri"/>
      </rPr>
      <t>Specify the unattended sleep timeout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</si>
  <si>
    <r>
      <rPr>
        <sz val="11"/>
        <color rgb="FF000000"/>
        <rFont val="Calibri"/>
      </rPr>
      <t xml:space="preserve">Set the following UI path to </t>
    </r>
    <r>
      <rPr>
        <b/>
        <sz val="11"/>
        <color rgb="FF000000"/>
        <rFont val="Calibri"/>
      </rPr>
      <t>Enabled: 0</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Settings\Specify the unattended sleep timeout (on battery)</t>
    </r>
    <r>
      <rPr>
        <sz val="11"/>
        <color rgb="FF006096"/>
        <rFont val="Roboto Condensed"/>
      </rPr>
      <t xml:space="preserve">
</t>
    </r>
  </si>
  <si>
    <t>Medium-27.10</t>
  </si>
  <si>
    <r>
      <rPr>
        <sz val="11"/>
        <rFont val="Calibri"/>
      </rPr>
      <t xml:space="preserve">Ensure </t>
    </r>
    <r>
      <rPr>
        <sz val="11"/>
        <color rgb="FF000000"/>
        <rFont val="Calibri"/>
      </rPr>
      <t>'</t>
    </r>
    <r>
      <rPr>
        <b/>
        <sz val="11"/>
        <color rgb="FF000000"/>
        <rFont val="Calibri"/>
      </rPr>
      <t>Specify the unattended sleep timeout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 0</t>
    </r>
    <r>
      <rPr>
        <sz val="11"/>
        <color rgb="FF000000"/>
        <rFont val="Calibri"/>
      </rPr>
      <t>'</t>
    </r>
  </si>
  <si>
    <r>
      <rPr>
        <sz val="11"/>
        <color rgb="FF000000"/>
        <rFont val="Calibri"/>
      </rPr>
      <t xml:space="preserve">Set the following UI path to </t>
    </r>
    <r>
      <rPr>
        <b/>
        <sz val="11"/>
        <color rgb="FF000000"/>
        <rFont val="Calibri"/>
      </rPr>
      <t>Enabled: 0</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Settings\Specify the unattended sleep timeout (plugged in)</t>
    </r>
    <r>
      <rPr>
        <sz val="11"/>
        <color rgb="FF006096"/>
        <rFont val="Roboto Condensed"/>
      </rPr>
      <t xml:space="preserve">
</t>
    </r>
  </si>
  <si>
    <t>Medium-27.11</t>
  </si>
  <si>
    <r>
      <rPr>
        <sz val="11"/>
        <rFont val="Calibri"/>
      </rPr>
      <t xml:space="preserve">Ensure </t>
    </r>
    <r>
      <rPr>
        <sz val="11"/>
        <color rgb="FF000000"/>
        <rFont val="Calibri"/>
      </rPr>
      <t>'</t>
    </r>
    <r>
      <rPr>
        <b/>
        <sz val="11"/>
        <color rgb="FF000000"/>
        <rFont val="Calibri"/>
      </rPr>
      <t>Turn off hybrid sleep (on battery)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</si>
  <si>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Settings\Turn off hybrid sleep (on battery)</t>
    </r>
    <r>
      <rPr>
        <sz val="11"/>
        <color rgb="FF006096"/>
        <rFont val="Roboto Condensed"/>
      </rPr>
      <t xml:space="preserve">
</t>
    </r>
  </si>
  <si>
    <t>Medium-27.12</t>
  </si>
  <si>
    <r>
      <rPr>
        <sz val="11"/>
        <rFont val="Calibri"/>
      </rPr>
      <t xml:space="preserve">Ensure </t>
    </r>
    <r>
      <rPr>
        <sz val="11"/>
        <color rgb="FF000000"/>
        <rFont val="Calibri"/>
      </rPr>
      <t>'</t>
    </r>
    <r>
      <rPr>
        <b/>
        <sz val="11"/>
        <color rgb="FF000000"/>
        <rFont val="Calibri"/>
      </rPr>
      <t>Turn off hybrid sleep (plugged in)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</si>
  <si>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Templates\System\Power Management\Sleep Settings\Turn off hybrid sleep (plugged in)</t>
    </r>
    <r>
      <rPr>
        <sz val="11"/>
        <color rgb="FF006096"/>
        <rFont val="Roboto Condensed"/>
      </rPr>
      <t xml:space="preserve">
</t>
    </r>
  </si>
  <si>
    <t>Medium-27.13</t>
  </si>
  <si>
    <r>
      <rPr>
        <sz val="11"/>
        <rFont val="Calibri"/>
      </rPr>
      <t xml:space="preserve">Ensure </t>
    </r>
    <r>
      <rPr>
        <sz val="11"/>
        <color rgb="FF000000"/>
        <rFont val="Calibri"/>
      </rPr>
      <t>'</t>
    </r>
    <r>
      <rPr>
        <b/>
        <sz val="11"/>
        <color rgb="FF000000"/>
        <rFont val="Calibri"/>
      </rPr>
      <t>Show hibernate in the power options menu</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</si>
  <si>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Explorer\Show hibernate in the power options menu</t>
    </r>
    <r>
      <rPr>
        <sz val="11"/>
        <color rgb="FF006096"/>
        <rFont val="Roboto Condensed"/>
      </rPr>
      <t xml:space="preserve">
</t>
    </r>
  </si>
  <si>
    <t>Medium-27.14</t>
  </si>
  <si>
    <r>
      <rPr>
        <sz val="11"/>
        <rFont val="Calibri"/>
      </rPr>
      <t xml:space="preserve">Ensure </t>
    </r>
    <r>
      <rPr>
        <sz val="11"/>
        <color rgb="FF000000"/>
        <rFont val="Calibri"/>
      </rPr>
      <t>'</t>
    </r>
    <r>
      <rPr>
        <b/>
        <sz val="11"/>
        <color rgb="FF000000"/>
        <rFont val="Calibri"/>
      </rPr>
      <t>Show sleep in the power options menu</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</si>
  <si>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Explorer\Show sleep in the power options menu</t>
    </r>
    <r>
      <rPr>
        <sz val="11"/>
        <color rgb="FF006096"/>
        <rFont val="Roboto Condensed"/>
      </rPr>
      <t xml:space="preserve">
</t>
    </r>
  </si>
  <si>
    <t>PowerShell</t>
  </si>
  <si>
    <t>Medium-28.00</t>
  </si>
  <si>
    <r>
      <rPr>
        <b/>
        <sz val="11"/>
        <color rgb="FF003B5C"/>
        <rFont val="Calibri"/>
      </rPr>
      <t>Section overview: 'PowerShell'</t>
    </r>
  </si>
  <si>
    <r>
      <rPr>
        <sz val="11"/>
        <color rgb="FF000000"/>
        <rFont val="Calibri"/>
      </rPr>
      <t xml:space="preserve">Configure the individual settings in recommendations </t>
    </r>
    <r>
      <rPr>
        <b/>
        <sz val="11"/>
        <color rgb="FF000000"/>
        <rFont val="Calibri"/>
      </rPr>
      <t>Medium-28.01</t>
    </r>
    <r>
      <rPr>
        <sz val="11"/>
        <color rgb="FF000000"/>
        <rFont val="Calibri"/>
      </rPr>
      <t xml:space="preserve"> through </t>
    </r>
    <r>
      <rPr>
        <b/>
        <sz val="11"/>
        <color rgb="FF000000"/>
        <rFont val="Calibri"/>
      </rPr>
      <t>Medium-28.04</t>
    </r>
    <r>
      <rPr>
        <sz val="11"/>
        <color rgb="FF000000"/>
        <rFont val="Calibri"/>
      </rPr>
      <t xml:space="preserve"> to implement powerShell.</t>
    </r>
  </si>
  <si>
    <r>
      <rPr>
        <sz val="11"/>
        <color rgb="FF000000"/>
        <rFont val="Calibri"/>
      </rPr>
      <t xml:space="preserve">Allowing any PowerShell script to execute exposes a workstation to the risk that a malicious script may be unwittingly executed by a user. To reduce this risk, users should not have the ability to execute PowerShell scripts. However, if using PowerShell scripts is an essential business requirement, only signed scripts should be allowed to execute. Ensuring that only signed scripts are allowed to execute can provide a level of assurance that a script is trusted and has been endorsed as having a legitimate business purpose. For more information on how to effectively implement PowerShell see the Securing PowerShell in the enterprise </t>
    </r>
    <r>
      <rPr>
        <sz val="11"/>
        <color rgb="FF0000FF"/>
        <rFont val="Calibri"/>
      </rPr>
      <t>(https://www.cyber.gov.au/resources-business-and-government/maintaining-devices-and-systems/system-hardening-and-administration/system-hardening/securing-powershell-enterprise)</t>
    </r>
    <r>
      <rPr>
        <sz val="11"/>
        <color rgb="FF000000"/>
        <rFont val="Calibri"/>
      </rPr>
      <t xml:space="preserve"> publication.</t>
    </r>
  </si>
  <si>
    <t>Medium-28.01</t>
  </si>
  <si>
    <r>
      <rPr>
        <sz val="11"/>
        <rFont val="Calibri"/>
      </rPr>
      <t xml:space="preserve">Ensure </t>
    </r>
    <r>
      <rPr>
        <sz val="11"/>
        <color rgb="FF000000"/>
        <rFont val="Calibri"/>
      </rPr>
      <t>'</t>
    </r>
    <r>
      <rPr>
        <b/>
        <sz val="11"/>
        <color rgb="FF000000"/>
        <rFont val="Calibri"/>
      </rPr>
      <t>Turn on Module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</si>
  <si>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PowerShell\Turn on Module Logging</t>
    </r>
    <r>
      <rPr>
        <sz val="11"/>
        <color rgb="FF006096"/>
        <rFont val="Roboto Condensed"/>
      </rPr>
      <t xml:space="preserve">
</t>
    </r>
  </si>
  <si>
    <t>Medium-28.02</t>
  </si>
  <si>
    <r>
      <rPr>
        <sz val="11"/>
        <rFont val="Calibri"/>
      </rPr>
      <t xml:space="preserve">Ensure </t>
    </r>
    <r>
      <rPr>
        <sz val="11"/>
        <color rgb="FF000000"/>
        <rFont val="Calibri"/>
      </rPr>
      <t>'</t>
    </r>
    <r>
      <rPr>
        <b/>
        <sz val="11"/>
        <color rgb="FF000000"/>
        <rFont val="Calibri"/>
      </rPr>
      <t>Turn on PowerShell Script Block Logging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</si>
  <si>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PowerShell\Turn on PowerShell Script Block Logging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PowerShellExecutionPolicy.admx/adml</t>
    </r>
    <r>
      <rPr>
        <sz val="11"/>
        <color rgb="FF000000"/>
        <rFont val="Calibri"/>
      </rPr>
      <t xml:space="preserve"> that is included with the Microsoft Windows 10 RTM (Release 1507) Administrative Templates (or newer).</t>
    </r>
  </si>
  <si>
    <r>
      <rPr>
        <sz val="11"/>
        <color rgb="FF000000"/>
        <rFont val="Calibri"/>
      </rPr>
      <t xml:space="preserve">This policy setting enables logging of all PowerShell script input to the </t>
    </r>
    <r>
      <rPr>
        <b/>
        <sz val="11"/>
        <color rgb="FF000000"/>
        <rFont val="Calibri"/>
      </rPr>
      <t>Applications and Services Logs\Microsoft\Windows\PowerShell\Operational</t>
    </r>
    <r>
      <rPr>
        <sz val="11"/>
        <color rgb="FF000000"/>
        <rFont val="Calibri"/>
      </rPr>
      <t xml:space="preserve"> Event Log channel.</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logging of </t>
    </r>
    <r>
      <rPr>
        <i/>
        <sz val="11"/>
        <color rgb="FF000000"/>
        <rFont val="Calibri"/>
      </rPr>
      <t>Script Block Invocation Start/Stop Events</t>
    </r>
    <r>
      <rPr>
        <sz val="11"/>
        <color rgb="FF000000"/>
        <rFont val="Calibri"/>
      </rPr>
      <t xml:space="preserve"> is enabled (option box checked), PowerShell will log additional events when invocation of a command, script block, function, or script starts or stops. Enabling this option generates a high volume of event logs. CIS has intentionally chosen not to make a recommendation for this option, since it generates a large volume of events. </t>
    </r>
    <r>
      <rPr>
        <b/>
        <sz val="11"/>
        <color rgb="FF000000"/>
        <rFont val="Calibri"/>
      </rPr>
      <t>If an organization chooses to enable the optional setting (checked), this also conforms to the benchmark.</t>
    </r>
  </si>
  <si>
    <r>
      <rPr>
        <sz val="11"/>
        <color rgb="FF000000"/>
        <rFont val="Calibri"/>
      </rPr>
      <t>Logs of PowerShell script input can be very valuable when performing forensic investigations of PowerShell attack incidents to determine what occurred.</t>
    </r>
  </si>
  <si>
    <r>
      <rPr>
        <sz val="11"/>
        <color rgb="FF000000"/>
        <rFont val="Calibri"/>
      </rPr>
      <t xml:space="preserve">PowerShell script input will be logged to the </t>
    </r>
    <r>
      <rPr>
        <b/>
        <sz val="11"/>
        <color rgb="FF000000"/>
        <rFont val="Calibri"/>
      </rPr>
      <t>Applications and Services Logs\Microsoft\Windows\PowerShell\Operational</t>
    </r>
    <r>
      <rPr>
        <sz val="11"/>
        <color rgb="FF000000"/>
        <rFont val="Calibri"/>
      </rPr>
      <t xml:space="preserve"> Event Log channel, which can contain credentials and sensitive information.</t>
    </r>
    <r>
      <rPr>
        <sz val="11"/>
        <color rgb="FF000000"/>
        <rFont val="Calibri"/>
      </rPr>
      <t xml:space="preserve">
</t>
    </r>
    <r>
      <rPr>
        <b/>
        <sz val="11"/>
        <color rgb="FF000000"/>
        <rFont val="Calibri"/>
      </rPr>
      <t>Note:</t>
    </r>
    <r>
      <rPr>
        <sz val="11"/>
        <color rgb="FF000000"/>
        <rFont val="Calibri"/>
      </rPr>
      <t xml:space="preserve"> Configuring this setting to </t>
    </r>
    <r>
      <rPr>
        <b/>
        <sz val="11"/>
        <color rgb="FF000000"/>
        <rFont val="Calibri"/>
      </rPr>
      <t>Enabled</t>
    </r>
    <r>
      <rPr>
        <sz val="11"/>
        <color rgb="FF000000"/>
        <rFont val="Calibri"/>
      </rPr>
      <t xml:space="preserve"> generates a high volume of event logs which will be overwritten if the log size is not expanded or offloaded to a log collection system.</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in the PowerShell logs, which could be exposed to users who have read-access to those logs. Microsoft provides a feature called "Protected Event Logging" to better secure event log data. For assistance with protecting event logging, visit: About Logging Windows - PowerShell | Microsoft Docs </t>
    </r>
    <r>
      <rPr>
        <sz val="11"/>
        <color rgb="FF0000FF"/>
        <rFont val="Calibri"/>
      </rPr>
      <t>(https://docs.microsoft.com/en-us/powershell/module/microsoft.powershell.core/about/about_logging_windows?view=powershell-7.2#protected-event-logging)</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</si>
  <si>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HKLM\SOFTWARE\Policies\Microsoft\Windows\PowerShell\ScriptBlockLogging:EnableScriptBlockLogging</t>
    </r>
    <r>
      <rPr>
        <sz val="11"/>
        <color rgb="FF006096"/>
        <rFont val="Roboto Condensed"/>
      </rPr>
      <t xml:space="preserve">
</t>
    </r>
  </si>
  <si>
    <r>
      <rPr>
        <sz val="11"/>
        <color rgb="FF000000"/>
        <rFont val="Calibri"/>
      </rPr>
      <t>Enabled. (PowerShell will log script blocks the first time they are used.)</t>
    </r>
  </si>
  <si>
    <t>Medium-28.03</t>
  </si>
  <si>
    <r>
      <rPr>
        <sz val="11"/>
        <rFont val="Calibri"/>
      </rPr>
      <t xml:space="preserve">Ensure </t>
    </r>
    <r>
      <rPr>
        <sz val="11"/>
        <color rgb="FF000000"/>
        <rFont val="Calibri"/>
      </rPr>
      <t>'</t>
    </r>
    <r>
      <rPr>
        <b/>
        <sz val="11"/>
        <color rgb="FF000000"/>
        <rFont val="Calibri"/>
      </rPr>
      <t>Turn on PowerShell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</si>
  <si>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PowerShell\Turn on PowerShell Transcription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PowerShellExecutionPolicy.admx/adml</t>
    </r>
    <r>
      <rPr>
        <sz val="11"/>
        <color rgb="FF000000"/>
        <rFont val="Calibri"/>
      </rPr>
      <t xml:space="preserve"> that is included with the Microsoft Windows 10 RTM (Release 1507) Administrative Templates (or newer).</t>
    </r>
  </si>
  <si>
    <r>
      <rPr>
        <sz val="11"/>
        <color rgb="FF000000"/>
        <rFont val="Calibri"/>
      </rPr>
      <t>This Policy setting lets you capture the input and output of Windows PowerShell commands into text-based transcripts.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</si>
  <si>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PowerShell transcript input can be very valuable when performing forensic investigations of PowerShell attack incidents to determine what occurred.</t>
    </r>
  </si>
  <si>
    <r>
      <rPr>
        <sz val="11"/>
        <color rgb="FF000000"/>
        <rFont val="Calibri"/>
      </rPr>
      <t xml:space="preserve">PowerShell transcript input will be logged to </t>
    </r>
    <r>
      <rPr>
        <b/>
        <sz val="11"/>
        <color rgb="FF000000"/>
        <rFont val="Calibri"/>
      </rPr>
      <t>PowerShell_transcript</t>
    </r>
    <r>
      <rPr>
        <sz val="11"/>
        <color rgb="FF000000"/>
        <rFont val="Calibri"/>
      </rPr>
      <t xml:space="preserve"> output files, which are saved to the My Documents folder (within a separate subfolder for each day) of each users´ profile by default. Optionally, a specific output directory name can be specified, which will contain all PowerShell transcript logs in a subfolder of My Documents. If specifying a full path outside the users My Documents folder, other users on the system could have access to view these logs, which may contain sensitive information such as passwords.</t>
    </r>
    <r>
      <rPr>
        <sz val="11"/>
        <color rgb="FF000000"/>
        <rFont val="Calibri"/>
      </rPr>
      <t xml:space="preserve">
</t>
    </r>
    <r>
      <rPr>
        <b/>
        <sz val="11"/>
        <color rgb="FF000000"/>
        <rFont val="Calibri"/>
      </rPr>
      <t>Warning:</t>
    </r>
    <r>
      <rPr>
        <sz val="11"/>
        <color rgb="FF000000"/>
        <rFont val="Calibri"/>
      </rPr>
      <t xml:space="preserve"> There are potential risks of capturing credentials and sensitive information in </t>
    </r>
    <r>
      <rPr>
        <b/>
        <sz val="11"/>
        <color rgb="FF000000"/>
        <rFont val="Calibri"/>
      </rPr>
      <t>PowerShell_transcript</t>
    </r>
    <r>
      <rPr>
        <sz val="11"/>
        <color rgb="FF000000"/>
        <rFont val="Calibri"/>
      </rPr>
      <t xml:space="preserve"> output files, which could be exposed to users who have read access to the files.</t>
    </r>
    <r>
      <rPr>
        <sz val="11"/>
        <color rgb="FF000000"/>
        <rFont val="Calibri"/>
      </rPr>
      <t xml:space="preserve">
</t>
    </r>
    <r>
      <rPr>
        <b/>
        <sz val="11"/>
        <color rgb="FF000000"/>
        <rFont val="Calibri"/>
      </rPr>
      <t>Warning #2:</t>
    </r>
    <r>
      <rPr>
        <sz val="11"/>
        <color rgb="FF000000"/>
        <rFont val="Calibri"/>
      </rPr>
      <t xml:space="preserve"> PowerShell Transcription is not compatible with the natively installed PowerShell v4 on Microsoft Windows 10 Release 1511 and Server 2012 R2 and below. If this recommendation is set as prescribed, PowerShell will need to be updated to at least v5.1 or newer. For more information on updating PowerShell, please see Windows PowerShell System Requirements - PowerShell | Microsoft Learn </t>
    </r>
    <r>
      <rPr>
        <sz val="11"/>
        <color rgb="FF0000FF"/>
        <rFont val="Calibri"/>
      </rPr>
      <t>(https://learn.microsoft.com/en-us/powershell/scripting/windows-powershell/install/windows-powershell-system-requirements?view=powershell-7.3#operating-system-requirements)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</si>
  <si>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HKLM\SOFTWARE\Policies\Microsoft\Windows\PowerShell\Transcription:EnableTranscripting</t>
    </r>
    <r>
      <rPr>
        <sz val="11"/>
        <color rgb="FF006096"/>
        <rFont val="Roboto Condensed"/>
      </rPr>
      <t xml:space="preserve">
</t>
    </r>
  </si>
  <si>
    <r>
      <rPr>
        <sz val="11"/>
        <color rgb="FF000000"/>
        <rFont val="Calibri"/>
      </rPr>
      <t xml:space="preserve">Disabled. (Transcription of PowerShell-based applications is disabled by default, although transcription can still be enabled through the </t>
    </r>
    <r>
      <rPr>
        <b/>
        <sz val="11"/>
        <color rgb="FF000000"/>
        <rFont val="Calibri"/>
      </rPr>
      <t>Start-Transcript</t>
    </r>
    <r>
      <rPr>
        <sz val="11"/>
        <color rgb="FF000000"/>
        <rFont val="Calibri"/>
      </rPr>
      <t xml:space="preserve"> cmdlet.)</t>
    </r>
  </si>
  <si>
    <t>Medium-28.04</t>
  </si>
  <si>
    <r>
      <rPr>
        <sz val="11"/>
        <rFont val="Calibri"/>
      </rPr>
      <t xml:space="preserve">Ensure </t>
    </r>
    <r>
      <rPr>
        <sz val="11"/>
        <color rgb="FF000000"/>
        <rFont val="Calibri"/>
      </rPr>
      <t>'</t>
    </r>
    <r>
      <rPr>
        <b/>
        <sz val="11"/>
        <color rgb="FF000000"/>
        <rFont val="Calibri"/>
      </rPr>
      <t>Turn on Script Execution</t>
    </r>
    <r>
      <rPr>
        <sz val="11"/>
        <color rgb="FF000000"/>
        <rFont val="Calibri"/>
      </rPr>
      <t>'</t>
    </r>
    <r>
      <rPr>
        <sz val="11"/>
        <color rgb="FF000000"/>
        <rFont val="Calibri"/>
      </rPr>
      <t xml:space="preserve"> is set to </t>
    </r>
    <r>
      <rPr>
        <sz val="11"/>
        <color rgb="FF000000"/>
        <rFont val="Calibri"/>
      </rPr>
      <t>'</t>
    </r>
    <r>
      <rPr>
        <b/>
        <sz val="11"/>
        <color rgb="FF000000"/>
        <rFont val="Calibri"/>
      </rPr>
      <t>Enabled: Allow only signed scripts</t>
    </r>
    <r>
      <rPr>
        <sz val="11"/>
        <color rgb="FF000000"/>
        <rFont val="Calibri"/>
      </rPr>
      <t>'</t>
    </r>
  </si>
  <si>
    <r>
      <rPr>
        <sz val="11"/>
        <color rgb="FF000000"/>
        <rFont val="Calibri"/>
      </rPr>
      <t xml:space="preserve">Set the following UI path to </t>
    </r>
    <r>
      <rPr>
        <b/>
        <sz val="11"/>
        <color rgb="FF000000"/>
        <rFont val="Calibri"/>
      </rPr>
      <t>Enabled: Allow only signed scripts</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PowerShell\Turn on Script Execution</t>
    </r>
    <r>
      <rPr>
        <sz val="11"/>
        <color rgb="FF006096"/>
        <rFont val="Roboto Condensed"/>
      </rPr>
      <t xml:space="preserve">
</t>
    </r>
  </si>
  <si>
    <t>Printers</t>
  </si>
  <si>
    <t>Medium-29.00</t>
  </si>
  <si>
    <r>
      <rPr>
        <b/>
        <sz val="11"/>
        <color rgb="FF003B5C"/>
        <rFont val="Calibri"/>
      </rPr>
      <t>Section overview: 'Printers'</t>
    </r>
  </si>
  <si>
    <r>
      <rPr>
        <sz val="11"/>
        <color rgb="FF000000"/>
        <rFont val="Calibri"/>
      </rPr>
      <t xml:space="preserve">Configure the individual settings in recommendations </t>
    </r>
    <r>
      <rPr>
        <b/>
        <sz val="11"/>
        <color rgb="FF000000"/>
        <rFont val="Calibri"/>
      </rPr>
      <t>Medium-29.01</t>
    </r>
    <r>
      <rPr>
        <sz val="11"/>
        <color rgb="FF000000"/>
        <rFont val="Calibri"/>
      </rPr>
      <t xml:space="preserve"> through </t>
    </r>
    <r>
      <rPr>
        <b/>
        <sz val="11"/>
        <color rgb="FF000000"/>
        <rFont val="Calibri"/>
      </rPr>
      <t>Medium-29.04</t>
    </r>
    <r>
      <rPr>
        <sz val="11"/>
        <color rgb="FF000000"/>
        <rFont val="Calibri"/>
      </rPr>
      <t xml:space="preserve"> to implement printers.</t>
    </r>
  </si>
  <si>
    <r>
      <rPr>
        <sz val="11"/>
        <color rgb="FF000000"/>
        <rFont val="Calibri"/>
      </rPr>
      <t>Malicious actors may attempt to install malicious printer drivers in order to introduce vulnerabilities to systems. Alternatively, malicious actors may look to exploit weaknesses in the Print Spooler. To reduce this risk, all printer driver installations should be strictly controlled and the Print Spooler hardened.</t>
    </r>
  </si>
  <si>
    <t>Medium-29.01</t>
  </si>
  <si>
    <r>
      <rPr>
        <sz val="11"/>
        <rFont val="Calibri"/>
      </rPr>
      <t xml:space="preserve">Ensure </t>
    </r>
    <r>
      <rPr>
        <sz val="11"/>
        <color rgb="FF000000"/>
        <rFont val="Calibri"/>
      </rPr>
      <t>'</t>
    </r>
    <r>
      <rPr>
        <b/>
        <sz val="11"/>
        <color rgb="FF000000"/>
        <rFont val="Calibri"/>
      </rPr>
      <t>Configure RPC packet level privacy setting for incoming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</si>
  <si>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RPC packet level privacy setting for incoming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all versions of the Microsoft Windows Administrative Templates.</t>
    </r>
  </si>
  <si>
    <r>
      <rPr>
        <sz val="11"/>
        <color rgb="FF000000"/>
        <rFont val="Calibri"/>
      </rPr>
      <t>This policy setting controls packet level privacy for Remote Procedure Call (RPC) incoming connections.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</si>
  <si>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 security bypass vulnerability (</t>
    </r>
    <r>
      <rPr>
        <sz val="11"/>
        <color rgb="FF000000"/>
        <rFont val="Calibri"/>
      </rPr>
      <t xml:space="preserve">
</t>
    </r>
    <r>
      <rPr>
        <sz val="11"/>
        <color rgb="FF000000"/>
        <rFont val="Calibri"/>
      </rPr>
      <t>CVE-2021-1678 | Windows Print Spooler Spoofing Vulnerability</t>
    </r>
    <r>
      <rPr>
        <sz val="11"/>
        <color rgb="FF000000"/>
        <rFont val="Calibri"/>
      </rPr>
      <t xml:space="preserve">
</t>
    </r>
    <r>
      <rPr>
        <sz val="11"/>
        <color rgb="FF000000"/>
        <rFont val="Calibri"/>
      </rPr>
      <t>) exists in the way the Printer RPC binding handles authentication for the remote Winspool interface. Enabling the RPC packet level privacy setting for incoming connections enforces the server-side to increase the authentication level to minimize this vulnerability.</t>
    </r>
  </si>
  <si>
    <r>
      <rPr>
        <sz val="11"/>
        <color rgb="FF000000"/>
        <rFont val="Calibri"/>
      </rPr>
      <t>None - this is default behavior.</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</si>
  <si>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HKLM\SYSTEM\CurrentControlSet\Control\Print:RpcAuthnLevelPrivacyEnabled</t>
    </r>
    <r>
      <rPr>
        <sz val="11"/>
        <color rgb="FF006096"/>
        <rFont val="Roboto Condensed"/>
      </rPr>
      <t xml:space="preserve">
</t>
    </r>
  </si>
  <si>
    <r>
      <rPr>
        <sz val="11"/>
        <color rgb="FF000000"/>
        <rFont val="Calibri"/>
      </rPr>
      <t>Enabled. (Packet level privacy is enabled for RPC for incoming connections.)</t>
    </r>
  </si>
  <si>
    <t>Medium-29.02</t>
  </si>
  <si>
    <r>
      <rPr>
        <sz val="11"/>
        <rFont val="Calibri"/>
      </rPr>
      <t xml:space="preserve">Ensure </t>
    </r>
    <r>
      <rPr>
        <sz val="11"/>
        <color rgb="FF000000"/>
        <rFont val="Calibri"/>
      </rPr>
      <t>'</t>
    </r>
    <r>
      <rPr>
        <b/>
        <sz val="11"/>
        <color rgb="FF000000"/>
        <rFont val="Calibri"/>
      </rPr>
      <t>Configure Redirection Guard</t>
    </r>
    <r>
      <rPr>
        <sz val="11"/>
        <color rgb="FF000000"/>
        <rFont val="Calibri"/>
      </rPr>
      <t>'</t>
    </r>
    <r>
      <rPr>
        <sz val="11"/>
        <color rgb="FF000000"/>
        <rFont val="Calibri"/>
      </rPr>
      <t xml:space="preserve"> is set to </t>
    </r>
    <r>
      <rPr>
        <sz val="11"/>
        <color rgb="FF000000"/>
        <rFont val="Calibri"/>
      </rPr>
      <t>'</t>
    </r>
    <r>
      <rPr>
        <b/>
        <sz val="11"/>
        <color rgb="FF000000"/>
        <rFont val="Calibri"/>
      </rPr>
      <t>Enabled: Redirection Guard Enabled</t>
    </r>
    <r>
      <rPr>
        <sz val="11"/>
        <color rgb="FF000000"/>
        <rFont val="Calibri"/>
      </rPr>
      <t>'</t>
    </r>
  </si>
  <si>
    <r>
      <rPr>
        <sz val="11"/>
        <color rgb="FF000000"/>
        <rFont val="Calibri"/>
      </rPr>
      <t xml:space="preserve">Set the following UI path to </t>
    </r>
    <r>
      <rPr>
        <b/>
        <sz val="11"/>
        <color rgb="FF000000"/>
        <rFont val="Calibri"/>
      </rPr>
      <t>Enabled: Redirection Guard Enabled</t>
    </r>
    <r>
      <rPr>
        <sz val="11"/>
        <color rgb="FF000000"/>
        <rFont val="Calibri"/>
      </rPr>
      <t>:</t>
    </r>
    <r>
      <rPr>
        <sz val="11"/>
        <color rgb="FF000000"/>
        <rFont val="Calibri"/>
      </rPr>
      <t xml:space="preserve">
</t>
    </r>
    <r>
      <rPr>
        <sz val="11"/>
        <color rgb="FF006096"/>
        <rFont val="Roboto Condensed"/>
      </rPr>
      <t>Computer Configuration\Policies\Administrative Templates\Printers\Configure Redirection Guard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Printing.admx/adml</t>
    </r>
    <r>
      <rPr>
        <sz val="11"/>
        <color rgb="FF000000"/>
        <rFont val="Calibri"/>
      </rPr>
      <t xml:space="preserve"> that is included with the Microsoft Windows 11 Release 22H2 Administrative Templates v1.0 (or newer).</t>
    </r>
  </si>
  <si>
    <r>
      <rPr>
        <sz val="11"/>
        <color rgb="FF000000"/>
        <rFont val="Calibri"/>
      </rPr>
      <t>This policy setting determines whether Redirection Guard is enabled for the print spooler. Redirection Guard can prevent file redirections from being used within the print spooler.</t>
    </r>
    <r>
      <rPr>
        <sz val="11"/>
        <color rgb="FF000000"/>
        <rFont val="Calibri"/>
      </rPr>
      <t xml:space="preserve">
</t>
    </r>
    <r>
      <rPr>
        <sz val="11"/>
        <color rgb="FF000000"/>
        <rFont val="Calibri"/>
      </rPr>
      <t xml:space="preserve">The recommended state for this setting is: </t>
    </r>
    <r>
      <rPr>
        <b/>
        <sz val="11"/>
        <color rgb="FF000000"/>
        <rFont val="Calibri"/>
      </rPr>
      <t>Enabled: Redirection Guard Enabled</t>
    </r>
    <r>
      <rPr>
        <sz val="11"/>
        <color rgb="FF000000"/>
        <rFont val="Calibri"/>
      </rPr>
      <t>.</t>
    </r>
  </si>
  <si>
    <r>
      <rPr>
        <sz val="11"/>
        <color rgb="FF000000"/>
        <rFont val="Calibri"/>
      </rPr>
      <t>This setting prevents non-administrators from redirecting files within the print spooler process.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</si>
  <si>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NT\Printers:RedirectionguardPolicy</t>
    </r>
    <r>
      <rPr>
        <sz val="11"/>
        <color rgb="FF006096"/>
        <rFont val="Roboto Condensed"/>
      </rPr>
      <t xml:space="preserve">
</t>
    </r>
  </si>
  <si>
    <r>
      <rPr>
        <sz val="11"/>
        <color rgb="FF000000"/>
        <rFont val="Calibri"/>
      </rPr>
      <t>Disabled. (Redirection Guard will default to being "Enabled".)</t>
    </r>
  </si>
  <si>
    <t>Medium-29.03</t>
  </si>
  <si>
    <r>
      <rPr>
        <sz val="11"/>
        <rFont val="Calibri"/>
      </rPr>
      <t xml:space="preserve">Ensure </t>
    </r>
    <r>
      <rPr>
        <sz val="11"/>
        <color rgb="FF000000"/>
        <rFont val="Calibri"/>
      </rPr>
      <t>'</t>
    </r>
    <r>
      <rPr>
        <b/>
        <sz val="11"/>
        <color rgb="FF000000"/>
        <rFont val="Calibri"/>
      </rPr>
      <t>Limits printer driver installation to Administrators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</si>
  <si>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Templates\Printers\Limits printer driver installation to Administrators</t>
    </r>
    <r>
      <rPr>
        <sz val="11"/>
        <color rgb="FF006096"/>
        <rFont val="Roboto Condensed"/>
      </rPr>
      <t xml:space="preserve">
</t>
    </r>
  </si>
  <si>
    <t>Medium-29.04</t>
  </si>
  <si>
    <r>
      <rPr>
        <sz val="11"/>
        <rFont val="Calibri"/>
      </rPr>
      <t xml:space="preserve">Ensure </t>
    </r>
    <r>
      <rPr>
        <sz val="11"/>
        <color rgb="FF000000"/>
        <rFont val="Calibri"/>
      </rPr>
      <t>'</t>
    </r>
    <r>
      <rPr>
        <b/>
        <sz val="11"/>
        <color rgb="FF000000"/>
        <rFont val="Calibri"/>
      </rPr>
      <t>Turn off downloading of print drivers over HTTP</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</si>
  <si>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downloading of print drivers over HTTP</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all versions of the Microsoft Windows Administrative Templates.</t>
    </r>
  </si>
  <si>
    <r>
      <rPr>
        <sz val="11"/>
        <color rgb="FF000000"/>
        <rFont val="Calibri"/>
      </rPr>
      <t>This policy setting controls whether the computer can download print driver packages over HTTP. To set up HTTP printing, printer drivers that are not available in the standard operating system installation might need to be downloaded over HTTP.</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</si>
  <si>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might download drivers that include malicious code.</t>
    </r>
  </si>
  <si>
    <r>
      <rPr>
        <sz val="11"/>
        <color rgb="FF000000"/>
        <rFont val="Calibri"/>
      </rPr>
      <t>Print drivers cannot be downloaded over HTTP.</t>
    </r>
    <r>
      <rPr>
        <sz val="11"/>
        <color rgb="FF000000"/>
        <rFont val="Calibri"/>
      </rPr>
      <t xml:space="preserve">
</t>
    </r>
    <r>
      <rPr>
        <b/>
        <sz val="11"/>
        <color rgb="FF000000"/>
        <rFont val="Calibri"/>
      </rPr>
      <t>Note:</t>
    </r>
    <r>
      <rPr>
        <sz val="11"/>
        <color rgb="FF000000"/>
        <rFont val="Calibri"/>
      </rPr>
      <t xml:space="preserve"> This policy setting does not prevent the client computer from printing to printers on the intranet or the Internet over HTTP. It only prohibits downloading drivers that are not already installed locally.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</si>
  <si>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NT\Printers:DisableWebPnPDownload</t>
    </r>
    <r>
      <rPr>
        <sz val="11"/>
        <color rgb="FF006096"/>
        <rFont val="Roboto Condensed"/>
      </rPr>
      <t xml:space="preserve">
</t>
    </r>
  </si>
  <si>
    <r>
      <rPr>
        <sz val="11"/>
        <color rgb="FF000000"/>
        <rFont val="Calibri"/>
      </rPr>
      <t>Disabled. (Users can download print drivers over HTTP.)</t>
    </r>
  </si>
  <si>
    <t>Registry editing tools</t>
  </si>
  <si>
    <t>Medium-30.00</t>
  </si>
  <si>
    <r>
      <rPr>
        <b/>
        <sz val="11"/>
        <color rgb="FF003B5C"/>
        <rFont val="Calibri"/>
      </rPr>
      <t>Section overview: 'Registry editing tools'</t>
    </r>
  </si>
  <si>
    <r>
      <rPr>
        <sz val="11"/>
        <color rgb="FF000000"/>
        <rFont val="Calibri"/>
      </rPr>
      <t xml:space="preserve">Configure the individual setting in recommendation </t>
    </r>
    <r>
      <rPr>
        <b/>
        <sz val="11"/>
        <color rgb="FF000000"/>
        <rFont val="Calibri"/>
      </rPr>
      <t>Medium-30.01</t>
    </r>
    <r>
      <rPr>
        <sz val="11"/>
        <color rgb="FF000000"/>
        <rFont val="Calibri"/>
      </rPr>
      <t xml:space="preserve"> to implement registry editing tools.</t>
    </r>
  </si>
  <si>
    <r>
      <rPr>
        <sz val="11"/>
        <color rgb="FF000000"/>
        <rFont val="Calibri"/>
      </rPr>
      <t>One method for malicious code to maintain persistence (i.e. remain after a workstation is rebooted) is to use administrative privileges to modify the registry (as standard privileges only allow viewing of the registry). To reduce this risk, users should not have the ability to modify the registry using registry editing tools (i.e. regedit) or to make silent changes to the registry (i.e. using .reg files).</t>
    </r>
  </si>
  <si>
    <t>Medium-30.01</t>
  </si>
  <si>
    <r>
      <rPr>
        <sz val="11"/>
        <rFont val="Calibri"/>
      </rPr>
      <t xml:space="preserve">Ensure </t>
    </r>
    <r>
      <rPr>
        <sz val="11"/>
        <color rgb="FF000000"/>
        <rFont val="Calibri"/>
      </rPr>
      <t>'</t>
    </r>
    <r>
      <rPr>
        <b/>
        <sz val="11"/>
        <color rgb="FF000000"/>
        <rFont val="Calibri"/>
      </rPr>
      <t>Prevent access to registry editing tools</t>
    </r>
    <r>
      <rPr>
        <sz val="11"/>
        <color rgb="FF000000"/>
        <rFont val="Calibri"/>
      </rPr>
      <t>'</t>
    </r>
    <r>
      <rPr>
        <sz val="11"/>
        <color rgb="FF000000"/>
        <rFont val="Calibri"/>
      </rPr>
      <t xml:space="preserve"> is set to </t>
    </r>
    <r>
      <rPr>
        <sz val="11"/>
        <color rgb="FF000000"/>
        <rFont val="Calibri"/>
      </rPr>
      <t>'</t>
    </r>
    <r>
      <rPr>
        <b/>
        <sz val="11"/>
        <color rgb="FF000000"/>
        <rFont val="Calibri"/>
      </rPr>
      <t>Enabled: Yes</t>
    </r>
    <r>
      <rPr>
        <sz val="11"/>
        <color rgb="FF000000"/>
        <rFont val="Calibri"/>
      </rPr>
      <t>'</t>
    </r>
  </si>
  <si>
    <r>
      <rPr>
        <sz val="11"/>
        <color rgb="FF000000"/>
        <rFont val="Calibri"/>
      </rPr>
      <t xml:space="preserve">Set the following UI path to </t>
    </r>
    <r>
      <rPr>
        <b/>
        <sz val="11"/>
        <color rgb="FF000000"/>
        <rFont val="Calibri"/>
      </rPr>
      <t>Enabled: Yes</t>
    </r>
    <r>
      <rPr>
        <sz val="11"/>
        <color rgb="FF000000"/>
        <rFont val="Calibri"/>
      </rPr>
      <t>:</t>
    </r>
    <r>
      <rPr>
        <sz val="11"/>
        <color rgb="FF000000"/>
        <rFont val="Calibri"/>
      </rPr>
      <t xml:space="preserve">
</t>
    </r>
    <r>
      <rPr>
        <sz val="11"/>
        <color rgb="FF006096"/>
        <rFont val="Roboto Condensed"/>
      </rPr>
      <t>User Configuration\Policies\Administrative Templates\System\Prevent access to registry editing tools</t>
    </r>
    <r>
      <rPr>
        <sz val="11"/>
        <color rgb="FF006096"/>
        <rFont val="Roboto Condensed"/>
      </rPr>
      <t xml:space="preserve">
</t>
    </r>
  </si>
  <si>
    <t>Remote Assistance</t>
  </si>
  <si>
    <t>Medium-31.00</t>
  </si>
  <si>
    <r>
      <rPr>
        <b/>
        <sz val="11"/>
        <color rgb="FF003B5C"/>
        <rFont val="Calibri"/>
      </rPr>
      <t>Section overview: 'Remote Assistance'</t>
    </r>
  </si>
  <si>
    <r>
      <rPr>
        <sz val="11"/>
        <color rgb="FF000000"/>
        <rFont val="Calibri"/>
      </rPr>
      <t xml:space="preserve">Configure the individual settings in recommendations </t>
    </r>
    <r>
      <rPr>
        <b/>
        <sz val="11"/>
        <color rgb="FF000000"/>
        <rFont val="Calibri"/>
      </rPr>
      <t>Medium-31.01</t>
    </r>
    <r>
      <rPr>
        <sz val="11"/>
        <color rgb="FF000000"/>
        <rFont val="Calibri"/>
      </rPr>
      <t xml:space="preserve"> through </t>
    </r>
    <r>
      <rPr>
        <b/>
        <sz val="11"/>
        <color rgb="FF000000"/>
        <rFont val="Calibri"/>
      </rPr>
      <t>Medium-31.02</t>
    </r>
    <r>
      <rPr>
        <sz val="11"/>
        <color rgb="FF000000"/>
        <rFont val="Calibri"/>
      </rPr>
      <t xml:space="preserve"> to implement remote Assistance.</t>
    </r>
  </si>
  <si>
    <r>
      <rPr>
        <sz val="11"/>
        <color rgb="FF000000"/>
        <rFont val="Calibri"/>
      </rPr>
      <t>While Remote Assistance can be a useful business tool to allow system administrators to remotely administer workstations, it can also pose a risk. When a user has a problem with their workstation they can generate a Remote Assistance invitation. This invitation authorises anyone that has access to it to remotely control the workstation that issued the invitation. If malicious actors manage to intercept an invitation they will be able to use it to access the user's workstation. As such, it is best practice to block RDP port 3389 to prevent malicious actors from taking advantage of Remote Assistance. To reduce this risk, Remote Assistance should be disabled.</t>
    </r>
  </si>
  <si>
    <t>Medium-31.01</t>
  </si>
  <si>
    <r>
      <rPr>
        <sz val="11"/>
        <rFont val="Calibri"/>
      </rPr>
      <t xml:space="preserve">Ensure </t>
    </r>
    <r>
      <rPr>
        <sz val="11"/>
        <color rgb="FF000000"/>
        <rFont val="Calibri"/>
      </rPr>
      <t>'</t>
    </r>
    <r>
      <rPr>
        <b/>
        <sz val="11"/>
        <color rgb="FF000000"/>
        <rFont val="Calibri"/>
      </rPr>
      <t>Configure Offer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</si>
  <si>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Templates\System\Remote Assistance\Configure Offer Remote Assistance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RemoteAssistance.admx/adml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</si>
  <si>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turn on or turn off Offer (Unsolicited) Remote Assistance on this computer.</t>
    </r>
    <r>
      <rPr>
        <sz val="11"/>
        <color rgb="FF000000"/>
        <rFont val="Calibri"/>
      </rPr>
      <t xml:space="preserve">
</t>
    </r>
    <r>
      <rPr>
        <sz val="11"/>
        <color rgb="FF000000"/>
        <rFont val="Calibri"/>
      </rPr>
      <t>Help desk and support personnel will not be able to proactively offer assistance, although they can still respond to user assistance requests.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</si>
  <si>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 user might be tricked and accept an unsolicited Remote Assistance offer from a threat actor.</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</si>
  <si>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Services:fAllowUnsolicited</t>
    </r>
    <r>
      <rPr>
        <sz val="11"/>
        <color rgb="FF006096"/>
        <rFont val="Roboto Condensed"/>
      </rPr>
      <t xml:space="preserve">
</t>
    </r>
  </si>
  <si>
    <r>
      <rPr>
        <sz val="11"/>
        <color rgb="FF000000"/>
        <rFont val="Calibri"/>
      </rPr>
      <t>Disabled. (Users on this computer cannot get help from their corporate technical support staff using Offer (Unsolicited) Remote Assistance.)</t>
    </r>
  </si>
  <si>
    <t>Medium-31.02</t>
  </si>
  <si>
    <r>
      <rPr>
        <sz val="11"/>
        <rFont val="Calibri"/>
      </rPr>
      <t xml:space="preserve">Ensure </t>
    </r>
    <r>
      <rPr>
        <sz val="11"/>
        <color rgb="FF000000"/>
        <rFont val="Calibri"/>
      </rPr>
      <t>'</t>
    </r>
    <r>
      <rPr>
        <b/>
        <sz val="11"/>
        <color rgb="FF000000"/>
        <rFont val="Calibri"/>
      </rPr>
      <t>Configure Solicited Remote Assistance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</si>
  <si>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Templates\System\Remote Assistance\Configure Solicited Remote Assistance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RemoteAssistance.admx/adml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</si>
  <si>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turn on or turn off Solicited (Ask for) Remote Assistance on this computer.</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</si>
  <si>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There is slight risk that a rogue administrator will gain access to another user's desktop session, however, they cannot connect to a user's computer unannounced or control it without permission from the user. When an expert tries to connect, the user can still choose to deny the connection or give the expert view-only privileges. The user must explicitly click the Yes button to allow the expert to remotely control the workstation.</t>
    </r>
  </si>
  <si>
    <r>
      <rPr>
        <sz val="11"/>
        <color rgb="FF000000"/>
        <rFont val="Calibri"/>
      </rPr>
      <t>Users on this computer cannot use e-mail or file transfer to ask someone for help. Also, users cannot use instant messaging programs to allow connections to this computer.</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</si>
  <si>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NT\Terminal Services:fAllowToGetHelp</t>
    </r>
    <r>
      <rPr>
        <sz val="11"/>
        <color rgb="FF006096"/>
        <rFont val="Roboto Condensed"/>
      </rPr>
      <t xml:space="preserve">
</t>
    </r>
  </si>
  <si>
    <r>
      <rPr>
        <sz val="11"/>
        <color rgb="FF000000"/>
        <rFont val="Calibri"/>
      </rPr>
      <t>Users can turn on or turn off Solicited (Ask for) Remote Assistance themselves in System Properties in Control Panel. Users can also configure Remote Assistance settings.</t>
    </r>
  </si>
  <si>
    <t>Remote Desktop Services</t>
  </si>
  <si>
    <t>Medium-32.00</t>
  </si>
  <si>
    <r>
      <rPr>
        <b/>
        <sz val="11"/>
        <color rgb="FF003B5C"/>
        <rFont val="Calibri"/>
      </rPr>
      <t>Section overview: 'Remote Desktop Services'</t>
    </r>
  </si>
  <si>
    <r>
      <rPr>
        <sz val="11"/>
        <color rgb="FF000000"/>
        <rFont val="Calibri"/>
      </rPr>
      <t xml:space="preserve">Configure the individual settings in recommendations </t>
    </r>
    <r>
      <rPr>
        <b/>
        <sz val="11"/>
        <color rgb="FF000000"/>
        <rFont val="Calibri"/>
      </rPr>
      <t>Medium-32.01</t>
    </r>
    <r>
      <rPr>
        <sz val="11"/>
        <color rgb="FF000000"/>
        <rFont val="Calibri"/>
      </rPr>
      <t xml:space="preserve"> through </t>
    </r>
    <r>
      <rPr>
        <b/>
        <sz val="11"/>
        <color rgb="FF000000"/>
        <rFont val="Calibri"/>
      </rPr>
      <t>Medium-32.14</t>
    </r>
    <r>
      <rPr>
        <sz val="11"/>
        <color rgb="FF000000"/>
        <rFont val="Calibri"/>
      </rPr>
      <t xml:space="preserve"> to implement remote Desktop Services.</t>
    </r>
  </si>
  <si>
    <r>
      <rPr>
        <sz val="11"/>
        <color rgb="FF000000"/>
        <rFont val="Calibri"/>
      </rPr>
      <t>While remote desktop access allows for the remote administration of workstations across a network, it also allows malicious actors to access other workstations once they have compromised an initial workstation and user's credentials. This risk can be compounded if malicious actors can compromise domain administrator credentials or common local administrator credentials. To reduce this risk, Remote Desktop Services should be configured in a manner that is as secure as possible and only for users for which it is explicitly required.</t>
    </r>
  </si>
  <si>
    <t>Medium-32.01</t>
  </si>
  <si>
    <r>
      <rPr>
        <sz val="11"/>
        <rFont val="Calibri"/>
      </rPr>
      <t xml:space="preserve">Ensure </t>
    </r>
    <r>
      <rPr>
        <sz val="11"/>
        <color rgb="FF000000"/>
        <rFont val="Calibri"/>
      </rPr>
      <t>'</t>
    </r>
    <r>
      <rPr>
        <b/>
        <sz val="11"/>
        <color rgb="FF000000"/>
        <rFont val="Calibri"/>
      </rPr>
      <t>Encryption Oracle Remediation</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Updated Clients</t>
    </r>
    <r>
      <rPr>
        <sz val="11"/>
        <color rgb="FF000000"/>
        <rFont val="Calibri"/>
      </rPr>
      <t>'</t>
    </r>
  </si>
  <si>
    <r>
      <rPr>
        <sz val="11"/>
        <color rgb="FF000000"/>
        <rFont val="Calibri"/>
      </rPr>
      <t xml:space="preserve">Set the following UI path to </t>
    </r>
    <r>
      <rPr>
        <b/>
        <sz val="11"/>
        <color rgb="FF000000"/>
        <rFont val="Calibri"/>
      </rPr>
      <t>Enabled: Force Updated Clients</t>
    </r>
    <r>
      <rPr>
        <sz val="11"/>
        <color rgb="FF000000"/>
        <rFont val="Calibri"/>
      </rPr>
      <t>:</t>
    </r>
    <r>
      <rPr>
        <sz val="11"/>
        <color rgb="FF000000"/>
        <rFont val="Calibri"/>
      </rPr>
      <t xml:space="preserve">
</t>
    </r>
    <r>
      <rPr>
        <sz val="11"/>
        <color rgb="FF006096"/>
        <rFont val="Roboto Condensed"/>
      </rPr>
      <t>Computer Configuration\Policies\Administrative Templates\System\Credentials Delegation\Encryption Oracle Remediation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CredSsp.admx/adml</t>
    </r>
    <r>
      <rPr>
        <sz val="11"/>
        <color rgb="FF000000"/>
        <rFont val="Calibri"/>
      </rPr>
      <t xml:space="preserve"> that is included with the Microsoft Windows 10 Release 1803 Administrative Templates (or newer).</t>
    </r>
  </si>
  <si>
    <r>
      <rPr>
        <sz val="11"/>
        <color rgb="FF000000"/>
        <rFont val="Calibri"/>
      </rPr>
      <t>Some versions of the CredSSP protocol that is used by some applications (such as Remote Desktop Connection) are vulnerable to an encryption oracle attack against the client. This policy controls compatibility with vulnerable clients and servers and allows you to set the level of protection desired for the encryption oracle vulnerability.</t>
    </r>
    <r>
      <rPr>
        <sz val="11"/>
        <color rgb="FF000000"/>
        <rFont val="Calibri"/>
      </rPr>
      <t xml:space="preserve">
</t>
    </r>
    <r>
      <rPr>
        <sz val="11"/>
        <color rgb="FF000000"/>
        <rFont val="Calibri"/>
      </rPr>
      <t xml:space="preserve">The recommended state for this setting is: </t>
    </r>
    <r>
      <rPr>
        <b/>
        <sz val="11"/>
        <color rgb="FF000000"/>
        <rFont val="Calibri"/>
      </rPr>
      <t>Enabled: Force Updated Clients</t>
    </r>
    <r>
      <rPr>
        <sz val="11"/>
        <color rgb="FF000000"/>
        <rFont val="Calibri"/>
      </rPr>
      <t>.</t>
    </r>
  </si>
  <si>
    <r>
      <rPr>
        <sz val="11"/>
        <color rgb="FF000000"/>
        <rFont val="Calibri"/>
      </rPr>
      <t>This setting is important to mitigate the CredSSP encryption oracle vulnerability, for which information was published by Microsoft on 03/13/2018 in</t>
    </r>
    <r>
      <rPr>
        <sz val="11"/>
        <color rgb="FF000000"/>
        <rFont val="Calibri"/>
      </rPr>
      <t xml:space="preserve">
</t>
    </r>
    <r>
      <rPr>
        <sz val="11"/>
        <color rgb="FF000000"/>
        <rFont val="Calibri"/>
      </rPr>
      <t>CVE-2018-0886 | CredSSP Remote Code Execution Vulnerability</t>
    </r>
    <r>
      <rPr>
        <sz val="11"/>
        <color rgb="FF000000"/>
        <rFont val="Calibri"/>
      </rPr>
      <t xml:space="preserve">
</t>
    </r>
    <r>
      <rPr>
        <sz val="11"/>
        <color rgb="FF000000"/>
        <rFont val="Calibri"/>
      </rPr>
      <t>. All versions of Windows from Windows Vista onwards are affected by this vulnerability, and will be compatible with this recommendation provided that they have been patched at least through May 2018 (or later).</t>
    </r>
  </si>
  <si>
    <r>
      <rPr>
        <sz val="11"/>
        <color rgb="FF000000"/>
        <rFont val="Calibri"/>
      </rPr>
      <t>Client applications which use CredSSP will not be able to fall back to the insecure versions and services using CredSSP will not accept unpatched clients. This setting should not be deployed until all remote hosts support the newest version, which is achieved by ensuring that all Microsoft security updates at least through May 2018 are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</si>
  <si>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HKLM\SOFTWARE\Microsoft\Windows\CurrentVersion\Policies\System\CredSSP\Parameters:AllowEncryptionOracle</t>
    </r>
    <r>
      <rPr>
        <sz val="11"/>
        <color rgb="FF006096"/>
        <rFont val="Roboto Condensed"/>
      </rPr>
      <t xml:space="preserve">
</t>
    </r>
  </si>
  <si>
    <r>
      <rPr>
        <sz val="11"/>
        <color rgb="FF000000"/>
        <rFont val="Calibri"/>
      </rPr>
      <t>Without the May 2018 security update: Enabled: Vulnerable (Client applications which use CredSSP will expose the remote servers to attacks by supporting fall back to the insecure versions and services using CredSSP will accept unpatched clients.)</t>
    </r>
    <r>
      <rPr>
        <sz val="11"/>
        <color rgb="FF000000"/>
        <rFont val="Calibri"/>
      </rPr>
      <t xml:space="preserve">
</t>
    </r>
    <r>
      <rPr>
        <sz val="11"/>
        <color rgb="FF000000"/>
        <rFont val="Calibri"/>
      </rPr>
      <t>With the May 2018 security update: Enabled: Mitigated (Client applications which use CredSSP will not be able to fall back to the insecure version but services using CredSSP will accept unpatched clients.)</t>
    </r>
  </si>
  <si>
    <t>Medium-32.02</t>
  </si>
  <si>
    <r>
      <rPr>
        <sz val="11"/>
        <rFont val="Calibri"/>
      </rPr>
      <t xml:space="preserve">Ensure </t>
    </r>
    <r>
      <rPr>
        <sz val="11"/>
        <color rgb="FF000000"/>
        <rFont val="Calibri"/>
      </rPr>
      <t>'</t>
    </r>
    <r>
      <rPr>
        <b/>
        <sz val="11"/>
        <color rgb="FF000000"/>
        <rFont val="Calibri"/>
      </rPr>
      <t>Remote host allows delegation of non-exportable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</si>
  <si>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Templates\System\Credentials Delegation\Remote host allows delegation of non-exportable credentials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CredSsp.admx/adml</t>
    </r>
    <r>
      <rPr>
        <sz val="11"/>
        <color rgb="FF000000"/>
        <rFont val="Calibri"/>
      </rPr>
      <t xml:space="preserve"> that is included with the Microsoft Windows 10 Release 1703 Administrative Templates (or newer).</t>
    </r>
  </si>
  <si>
    <r>
      <rPr>
        <sz val="11"/>
        <color rgb="FF000000"/>
        <rFont val="Calibri"/>
      </rPr>
      <t>When using credential delegation, devices provide an exportable version of credentials to the remote host. This exposes users to the risk of credential theft from threat actors on the remote host. The Restricted Admin Mode and Windows Defender Remote Credential Guard features are two options to help protect against this risk.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More detailed information on Windows Defender Remote Credential Guard and how it compares to Restricted Admin Mode can be found at this link: Protect Remote Desktop credentials with Windows Defender Remote Credential Guard (Windows 10) | Microsoft Docs </t>
    </r>
    <r>
      <rPr>
        <sz val="11"/>
        <color rgb="FF0000FF"/>
        <rFont val="Calibri"/>
      </rPr>
      <t>(https://docs.microsoft.com/en-us/windows/access-protection/remote-credential-guard)</t>
    </r>
  </si>
  <si>
    <r>
      <rPr>
        <sz val="11"/>
        <color rgb="FF000000"/>
        <rFont val="Calibri"/>
      </rPr>
      <t>Restricted Admin Mode</t>
    </r>
    <r>
      <rPr>
        <sz val="11"/>
        <color rgb="FF000000"/>
        <rFont val="Calibri"/>
      </rPr>
      <t xml:space="preserve">
</t>
    </r>
    <r>
      <rPr>
        <sz val="11"/>
        <color rgb="FF000000"/>
        <rFont val="Calibri"/>
      </rPr>
      <t>was designed to help protect administrator accounts by ensuring that reusable credentials are not stored in memory on remote devices that could potentially be compromised.</t>
    </r>
    <r>
      <rPr>
        <sz val="11"/>
        <color rgb="FF000000"/>
        <rFont val="Calibri"/>
      </rPr>
      <t xml:space="preserve">
</t>
    </r>
    <r>
      <rPr>
        <sz val="11"/>
        <color rgb="FF000000"/>
        <rFont val="Calibri"/>
      </rPr>
      <t>Windows Defender Remote Credential Guard</t>
    </r>
    <r>
      <rPr>
        <sz val="11"/>
        <color rgb="FF000000"/>
        <rFont val="Calibri"/>
      </rPr>
      <t xml:space="preserve">
</t>
    </r>
    <r>
      <rPr>
        <sz val="11"/>
        <color rgb="FF000000"/>
        <rFont val="Calibri"/>
      </rPr>
      <t>helps you protect your credentials over a Remote Desktop connection by redirecting Kerberos requests back to the device that is requesting the connection.</t>
    </r>
    <r>
      <rPr>
        <sz val="11"/>
        <color rgb="FF000000"/>
        <rFont val="Calibri"/>
      </rPr>
      <t xml:space="preserve">
</t>
    </r>
    <r>
      <rPr>
        <sz val="11"/>
        <color rgb="FF000000"/>
        <rFont val="Calibri"/>
      </rPr>
      <t>Both features should be enabled and supported, as they reduce the chance of credential theft.</t>
    </r>
  </si>
  <si>
    <r>
      <rPr>
        <sz val="11"/>
        <color rgb="FF000000"/>
        <rFont val="Calibri"/>
      </rPr>
      <t xml:space="preserve">The host will support the </t>
    </r>
    <r>
      <rPr>
        <i/>
        <sz val="11"/>
        <color rgb="FF000000"/>
        <rFont val="Calibri"/>
      </rPr>
      <t>Restricted Admin Mode</t>
    </r>
    <r>
      <rPr>
        <sz val="11"/>
        <color rgb="FF000000"/>
        <rFont val="Calibri"/>
      </rPr>
      <t xml:space="preserve"> and </t>
    </r>
    <r>
      <rPr>
        <i/>
        <sz val="11"/>
        <color rgb="FF000000"/>
        <rFont val="Calibri"/>
      </rPr>
      <t>Windows Defender Remote Credential Guard</t>
    </r>
    <r>
      <rPr>
        <sz val="11"/>
        <color rgb="FF000000"/>
        <rFont val="Calibri"/>
      </rPr>
      <t xml:space="preserve"> features.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</si>
  <si>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HKLM\SOFTWARE\Policies\Microsoft\Windows\CredentialsDelegation:AllowProtectedCreds</t>
    </r>
    <r>
      <rPr>
        <sz val="11"/>
        <color rgb="FF006096"/>
        <rFont val="Roboto Condensed"/>
      </rPr>
      <t xml:space="preserve">
</t>
    </r>
  </si>
  <si>
    <r>
      <rPr>
        <sz val="11"/>
        <color rgb="FF000000"/>
        <rFont val="Calibri"/>
      </rPr>
      <t>Disabled. (</t>
    </r>
    <r>
      <rPr>
        <i/>
        <sz val="11"/>
        <color rgb="FF000000"/>
        <rFont val="Calibri"/>
      </rPr>
      <t>Restricted Admin Mode</t>
    </r>
    <r>
      <rPr>
        <sz val="11"/>
        <color rgb="FF000000"/>
        <rFont val="Calibri"/>
      </rPr>
      <t xml:space="preserve"> and </t>
    </r>
    <r>
      <rPr>
        <i/>
        <sz val="11"/>
        <color rgb="FF000000"/>
        <rFont val="Calibri"/>
      </rPr>
      <t>Windows Defender Remote Credential Guard</t>
    </r>
    <r>
      <rPr>
        <sz val="11"/>
        <color rgb="FF000000"/>
        <rFont val="Calibri"/>
      </rPr>
      <t xml:space="preserve"> are not supported. Users will always need to pass their credentials to the host.)</t>
    </r>
  </si>
  <si>
    <t>Medium-32.03</t>
  </si>
  <si>
    <r>
      <rPr>
        <sz val="11"/>
        <rFont val="Calibri"/>
      </rPr>
      <t xml:space="preserve">Ensure </t>
    </r>
    <r>
      <rPr>
        <sz val="11"/>
        <color rgb="FF000000"/>
        <rFont val="Calibri"/>
      </rPr>
      <t>'</t>
    </r>
    <r>
      <rPr>
        <b/>
        <sz val="11"/>
        <color rgb="FF000000"/>
        <rFont val="Calibri"/>
      </rPr>
      <t>Configure server authentication for client</t>
    </r>
    <r>
      <rPr>
        <sz val="11"/>
        <color rgb="FF000000"/>
        <rFont val="Calibri"/>
      </rPr>
      <t>'</t>
    </r>
    <r>
      <rPr>
        <sz val="11"/>
        <color rgb="FF000000"/>
        <rFont val="Calibri"/>
      </rPr>
      <t xml:space="preserve"> is set to </t>
    </r>
    <r>
      <rPr>
        <sz val="11"/>
        <color rgb="FF000000"/>
        <rFont val="Calibri"/>
      </rPr>
      <t>'</t>
    </r>
    <r>
      <rPr>
        <b/>
        <sz val="11"/>
        <color rgb="FF000000"/>
        <rFont val="Calibri"/>
      </rPr>
      <t>Enabled: Do not connect if authentication fails</t>
    </r>
    <r>
      <rPr>
        <sz val="11"/>
        <color rgb="FF000000"/>
        <rFont val="Calibri"/>
      </rPr>
      <t>'</t>
    </r>
  </si>
  <si>
    <r>
      <rPr>
        <sz val="11"/>
        <color rgb="FF000000"/>
        <rFont val="Calibri"/>
      </rPr>
      <t xml:space="preserve">Set the following UI path to </t>
    </r>
    <r>
      <rPr>
        <b/>
        <sz val="11"/>
        <color rgb="FF000000"/>
        <rFont val="Calibri"/>
      </rPr>
      <t>Enabled: Do not connect if authentication fails</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Connection Client\Configure server authentication for client</t>
    </r>
    <r>
      <rPr>
        <sz val="11"/>
        <color rgb="FF006096"/>
        <rFont val="Roboto Condensed"/>
      </rPr>
      <t xml:space="preserve">
</t>
    </r>
  </si>
  <si>
    <t>Medium-32.04</t>
  </si>
  <si>
    <r>
      <rPr>
        <sz val="11"/>
        <rFont val="Calibri"/>
      </rPr>
      <t xml:space="preserve">Ensure </t>
    </r>
    <r>
      <rPr>
        <sz val="11"/>
        <color rgb="FF000000"/>
        <rFont val="Calibri"/>
      </rPr>
      <t>'</t>
    </r>
    <r>
      <rPr>
        <b/>
        <sz val="11"/>
        <color rgb="FF000000"/>
        <rFont val="Calibri"/>
      </rPr>
      <t>Do not allow passwords to be saved</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</si>
  <si>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Connection Client\Do not allow passwords to be saved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</si>
  <si>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helps prevent Remote Desktop clients from saving passwords on a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this policy setting was previously configured as Disabled or Not configured, any previously saved passwords will be deleted the first time a Remote Desktop client disconnects from any server.</t>
    </r>
  </si>
  <si>
    <r>
      <rPr>
        <sz val="11"/>
        <color rgb="FF000000"/>
        <rFont val="Calibri"/>
      </rPr>
      <t>A threat actor with physical access to the computer may be able to break the protection guarding saved passwords. A threat actor who compromises a user's account and connects to their computer could use saved passwords to gain access to additional hosts.</t>
    </r>
  </si>
  <si>
    <r>
      <rPr>
        <sz val="11"/>
        <color rgb="FF000000"/>
        <rFont val="Calibri"/>
      </rPr>
      <t>The password saving checkbox will be disabled for Remote Desktop clients and users will not be able to save passwords.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</si>
  <si>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Services:DisablePasswordSaving</t>
    </r>
    <r>
      <rPr>
        <sz val="11"/>
        <color rgb="FF006096"/>
        <rFont val="Roboto Condensed"/>
      </rPr>
      <t xml:space="preserve">
</t>
    </r>
  </si>
  <si>
    <r>
      <rPr>
        <sz val="11"/>
        <color rgb="FF000000"/>
        <rFont val="Calibri"/>
      </rPr>
      <t>Disabled. (Users will be able to save passwords using Remote Desktop Connection.)</t>
    </r>
  </si>
  <si>
    <t>Medium-32.05</t>
  </si>
  <si>
    <r>
      <rPr>
        <sz val="11"/>
        <rFont val="Calibri"/>
      </rPr>
      <t xml:space="preserve">Ensure </t>
    </r>
    <r>
      <rPr>
        <sz val="11"/>
        <color rgb="FF000000"/>
        <rFont val="Calibri"/>
      </rPr>
      <t>'</t>
    </r>
    <r>
      <rPr>
        <b/>
        <sz val="11"/>
        <color rgb="FF000000"/>
        <rFont val="Calibri"/>
      </rPr>
      <t>Allow users to connect remotely by using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</si>
  <si>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Host\Connections\Allow users to connect remotely by using Remote Desktop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users to connect remotely using Terminal Services</t>
    </r>
    <r>
      <rPr>
        <sz val="11"/>
        <color rgb="FF000000"/>
        <rFont val="Calibri"/>
      </rPr>
      <t xml:space="preserve">, but it was renamed to </t>
    </r>
    <r>
      <rPr>
        <i/>
        <sz val="11"/>
        <color rgb="FF000000"/>
        <rFont val="Calibri"/>
      </rPr>
      <t>Allow users to connect remotely using Remote Desktop Services</t>
    </r>
    <r>
      <rPr>
        <sz val="11"/>
        <color rgb="FF000000"/>
        <rFont val="Calibri"/>
      </rPr>
      <t xml:space="preserve"> in the Windows 7 &amp; Server 2008 R2 Administrative Templates. It was finally renamed (again) to </t>
    </r>
    <r>
      <rPr>
        <i/>
        <sz val="11"/>
        <color rgb="FF000000"/>
        <rFont val="Calibri"/>
      </rPr>
      <t>Allow users to connect remotely by using Remote Desktop Services</t>
    </r>
    <r>
      <rPr>
        <sz val="11"/>
        <color rgb="FF000000"/>
        <rFont val="Calibri"/>
      </rPr>
      <t xml:space="preserve"> starting with the Windows 8.0 &amp; Server 2012 (non-R2) Administrative Templates.</t>
    </r>
  </si>
  <si>
    <r>
      <rPr>
        <sz val="11"/>
        <color rgb="FF000000"/>
        <rFont val="Calibri"/>
      </rPr>
      <t>This policy setting allows you to configure remote access to computers by using Remote Desktop Services.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</si>
  <si>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Any account with the</t>
    </r>
    <r>
      <rPr>
        <sz val="11"/>
        <color rgb="FF000000"/>
        <rFont val="Calibri"/>
      </rPr>
      <t xml:space="preserve">
</t>
    </r>
    <r>
      <rPr>
        <sz val="11"/>
        <color rgb="FF000000"/>
        <rFont val="Calibri"/>
      </rPr>
      <t>Allow log on through Remote Desktop Services</t>
    </r>
    <r>
      <rPr>
        <sz val="11"/>
        <color rgb="FF000000"/>
        <rFont val="Calibri"/>
      </rPr>
      <t xml:space="preserve">
</t>
    </r>
    <r>
      <rPr>
        <sz val="11"/>
        <color rgb="FF000000"/>
        <rFont val="Calibri"/>
      </rPr>
      <t>user right can log on to the remote console of the computer. If you do not restrict access to legitimate users who need to log on to the console of the computer, unauthorized users could download and execute malicious code to elevate their privileges.</t>
    </r>
  </si>
  <si>
    <r>
      <rPr>
        <sz val="11"/>
        <color rgb="FF000000"/>
        <rFont val="Calibri"/>
      </rPr>
      <t>None - this is the default configuration, unless Remote Desktop Services has been manually enabled on the Remote tab in the System Properties sheet.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</si>
  <si>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Services:fDenyTSConnections</t>
    </r>
    <r>
      <rPr>
        <sz val="11"/>
        <color rgb="FF006096"/>
        <rFont val="Roboto Condensed"/>
      </rPr>
      <t xml:space="preserve">
</t>
    </r>
  </si>
  <si>
    <r>
      <rPr>
        <sz val="11"/>
        <color rgb="FF000000"/>
        <rFont val="Calibri"/>
      </rPr>
      <t>Disabled. (Users cannot connect remotely to the target computer by using Remote Desktop Services, unless it has been manually enabled from the Remote tab in the System Properties sheet.)</t>
    </r>
  </si>
  <si>
    <t>Medium-32.06</t>
  </si>
  <si>
    <r>
      <rPr>
        <sz val="11"/>
        <rFont val="Calibri"/>
      </rPr>
      <t xml:space="preserve">Ensure </t>
    </r>
    <r>
      <rPr>
        <sz val="11"/>
        <color rgb="FF000000"/>
        <rFont val="Calibri"/>
      </rPr>
      <t>'</t>
    </r>
    <r>
      <rPr>
        <b/>
        <sz val="11"/>
        <color rgb="FF000000"/>
        <rFont val="Calibri"/>
      </rPr>
      <t>Do not allow Clipboard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</si>
  <si>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Clipboard redirection</t>
    </r>
    <r>
      <rPr>
        <sz val="11"/>
        <color rgb="FF006096"/>
        <rFont val="Roboto Condensed"/>
      </rPr>
      <t xml:space="preserve">
</t>
    </r>
  </si>
  <si>
    <t>Medium-32.07</t>
  </si>
  <si>
    <r>
      <rPr>
        <sz val="11"/>
        <rFont val="Calibri"/>
      </rPr>
      <t xml:space="preserve">Ensure </t>
    </r>
    <r>
      <rPr>
        <sz val="11"/>
        <color rgb="FF000000"/>
        <rFont val="Calibri"/>
      </rPr>
      <t>'</t>
    </r>
    <r>
      <rPr>
        <b/>
        <sz val="11"/>
        <color rgb="FF000000"/>
        <rFont val="Calibri"/>
      </rPr>
      <t>Do not allow drive redirection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</si>
  <si>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Host\Device and Resource Redirection\Do not allow drive redirection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</si>
  <si>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prevents users from sharing the local drives on their client computers to Remote Desktop Servers that they access. Mapped drives appear in the session folder tree in Windows Explorer in the following format:</t>
    </r>
    <r>
      <rPr>
        <sz val="11"/>
        <color rgb="FF000000"/>
        <rFont val="Calibri"/>
      </rPr>
      <t xml:space="preserve">
</t>
    </r>
    <r>
      <rPr>
        <b/>
        <sz val="11"/>
        <color rgb="FF000000"/>
        <rFont val="Calibri"/>
      </rPr>
      <t>\\TSClient\&lt;driveletter&gt;$</t>
    </r>
    <r>
      <rPr>
        <sz val="11"/>
        <color rgb="FF000000"/>
        <rFont val="Calibri"/>
      </rPr>
      <t xml:space="preserve">
</t>
    </r>
    <r>
      <rPr>
        <sz val="11"/>
        <color rgb="FF000000"/>
        <rFont val="Calibri"/>
      </rPr>
      <t>If local drives are shared they are left vulnerable to intruders who want to exploit the data that is stored on them.</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</si>
  <si>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Data could be forwarded from the user's Remote Desktop Services session to the user's local computer without any direct user interaction. Malicious software already present on a compromised server would have direct and stealthy disk access to the user's local computer during the Remote Desktop session.</t>
    </r>
  </si>
  <si>
    <r>
      <rPr>
        <sz val="11"/>
        <color rgb="FF000000"/>
        <rFont val="Calibri"/>
      </rPr>
      <t>Drive redirection will not be possible. In most situations, traditional network drive mapping to file shares (including administrative shares) performed manually by the connected user will serve as a capable substitute to still allow file transfers when needed.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</si>
  <si>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Services:fDisableCdm</t>
    </r>
    <r>
      <rPr>
        <sz val="11"/>
        <color rgb="FF006096"/>
        <rFont val="Roboto Condensed"/>
      </rPr>
      <t xml:space="preserve">
</t>
    </r>
  </si>
  <si>
    <r>
      <rPr>
        <sz val="11"/>
        <color rgb="FF000000"/>
        <rFont val="Calibri"/>
      </rPr>
      <t>Disabled. (An RD Session Host maps client drives automatically upon connection.)</t>
    </r>
  </si>
  <si>
    <t>Medium-32.08</t>
  </si>
  <si>
    <r>
      <rPr>
        <sz val="11"/>
        <rFont val="Calibri"/>
      </rPr>
      <t xml:space="preserve">Ensure </t>
    </r>
    <r>
      <rPr>
        <sz val="11"/>
        <color rgb="FF000000"/>
        <rFont val="Calibri"/>
      </rPr>
      <t>'</t>
    </r>
    <r>
      <rPr>
        <b/>
        <sz val="11"/>
        <color rgb="FF000000"/>
        <rFont val="Calibri"/>
      </rPr>
      <t>Always prompt for password upon connection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</si>
  <si>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Host\Security\Always prompt for password upon connection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the Microsoft Windows Vista Administrative Templates, this setting was named </t>
    </r>
    <r>
      <rPr>
        <i/>
        <sz val="11"/>
        <color rgb="FF000000"/>
        <rFont val="Calibri"/>
      </rPr>
      <t>Always prompt client for password upon connection</t>
    </r>
    <r>
      <rPr>
        <sz val="11"/>
        <color rgb="FF000000"/>
        <rFont val="Calibri"/>
      </rPr>
      <t>, but it was renamed starting with the Windows Server 2008 (non-R2) Administrative Templates.</t>
    </r>
  </si>
  <si>
    <r>
      <rPr>
        <sz val="11"/>
        <color rgb="FF000000"/>
        <rFont val="Calibri"/>
      </rPr>
      <t>This policy setting specifies whether Remote Desktop Services always prompts the client computer for a password upon connection. You can use this policy setting to enforce a password prompt for users who log on to Remote Desktop Services, even if they already provided the password in the Remote Desktop Connection client.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</si>
  <si>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Users have the option to store both their username and password when they create a new Remote Desktop Connection shortcut. If the server that runs Remote Desktop Services allows users who have used this feature to log on to the server but not enter their password, then it is possible that a threat actor who has gained physical access to the user's computer could connect to a Remote Desktop Server through the Remote Desktop Connection shortcut, even though they may not know the user's password.</t>
    </r>
  </si>
  <si>
    <r>
      <rPr>
        <sz val="11"/>
        <color rgb="FF000000"/>
        <rFont val="Calibri"/>
      </rPr>
      <t>Users cannot automatically log on to Remote Desktop Services by supplying their passwords in the Remote Desktop Connection client. They will be prompted for a password to log 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</si>
  <si>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Services:fPromptForPassword</t>
    </r>
    <r>
      <rPr>
        <sz val="11"/>
        <color rgb="FF006096"/>
        <rFont val="Roboto Condensed"/>
      </rPr>
      <t xml:space="preserve">
</t>
    </r>
  </si>
  <si>
    <r>
      <rPr>
        <sz val="11"/>
        <color rgb="FF000000"/>
        <rFont val="Calibri"/>
      </rPr>
      <t>Disabled. (Remote Desktop Services allows users to automatically log on if they enter a password in the Remote Desktop Connection client.)</t>
    </r>
  </si>
  <si>
    <t>Medium-32.09</t>
  </si>
  <si>
    <r>
      <rPr>
        <sz val="11"/>
        <rFont val="Calibri"/>
      </rPr>
      <t xml:space="preserve">Ensure </t>
    </r>
    <r>
      <rPr>
        <sz val="11"/>
        <color rgb="FF000000"/>
        <rFont val="Calibri"/>
      </rPr>
      <t>'</t>
    </r>
    <r>
      <rPr>
        <b/>
        <sz val="11"/>
        <color rgb="FF000000"/>
        <rFont val="Calibri"/>
      </rPr>
      <t>Require secure RPC communication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</si>
  <si>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secure RPC communication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</si>
  <si>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allows you to specify whether Remote Desktop Services requires secure Remote Procedure Call (RPC) communication with all clients or allows unsecured communication.</t>
    </r>
    <r>
      <rPr>
        <sz val="11"/>
        <color rgb="FF000000"/>
        <rFont val="Calibri"/>
      </rPr>
      <t xml:space="preserve">
</t>
    </r>
    <r>
      <rPr>
        <sz val="11"/>
        <color rgb="FF000000"/>
        <rFont val="Calibri"/>
      </rPr>
      <t>You can use this policy setting to strengthen the security of RPC communication with clients by allowing only authenticated and encrypted requests.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</si>
  <si>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Allowing unsecure RPC communication can exposes the server to man in the middle attacks and data disclosure attacks.</t>
    </r>
  </si>
  <si>
    <r>
      <rPr>
        <sz val="11"/>
        <color rgb="FF000000"/>
        <rFont val="Calibri"/>
      </rPr>
      <t>Remote Desktop Services accepts requests from RPC clients that support secure requests, and does not allow unsecured communication with untrusted clients.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</si>
  <si>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Services:fEncryptRPCTraffic</t>
    </r>
    <r>
      <rPr>
        <sz val="11"/>
        <color rgb="FF006096"/>
        <rFont val="Roboto Condensed"/>
      </rPr>
      <t xml:space="preserve">
</t>
    </r>
  </si>
  <si>
    <r>
      <rPr>
        <sz val="11"/>
        <color rgb="FF000000"/>
        <rFont val="Calibri"/>
      </rPr>
      <t>Disabled. (Remote Desktop Services always requests security for all RPC traffic. However, unsecured communication is allowed for RPC clients that do not respond to the request.)</t>
    </r>
  </si>
  <si>
    <t>Medium-32.10</t>
  </si>
  <si>
    <r>
      <rPr>
        <sz val="11"/>
        <rFont val="Calibri"/>
      </rPr>
      <t xml:space="preserve">Ensure </t>
    </r>
    <r>
      <rPr>
        <sz val="11"/>
        <color rgb="FF000000"/>
        <rFont val="Calibri"/>
      </rPr>
      <t>'</t>
    </r>
    <r>
      <rPr>
        <b/>
        <sz val="11"/>
        <color rgb="FF000000"/>
        <rFont val="Calibri"/>
      </rPr>
      <t>Require use of specific security layer for remote (RDP) connections</t>
    </r>
    <r>
      <rPr>
        <sz val="11"/>
        <color rgb="FF000000"/>
        <rFont val="Calibri"/>
      </rPr>
      <t>'</t>
    </r>
    <r>
      <rPr>
        <sz val="11"/>
        <color rgb="FF000000"/>
        <rFont val="Calibri"/>
      </rPr>
      <t xml:space="preserve"> is set to </t>
    </r>
    <r>
      <rPr>
        <sz val="11"/>
        <color rgb="FF000000"/>
        <rFont val="Calibri"/>
      </rPr>
      <t>'</t>
    </r>
    <r>
      <rPr>
        <b/>
        <sz val="11"/>
        <color rgb="FF000000"/>
        <rFont val="Calibri"/>
      </rPr>
      <t>Enabled: SSL</t>
    </r>
    <r>
      <rPr>
        <sz val="11"/>
        <color rgb="FF000000"/>
        <rFont val="Calibri"/>
      </rPr>
      <t>'</t>
    </r>
  </si>
  <si>
    <r>
      <rPr>
        <sz val="11"/>
        <color rgb="FF000000"/>
        <rFont val="Calibri"/>
      </rPr>
      <t xml:space="preserve">Set the following UI path to </t>
    </r>
    <r>
      <rPr>
        <b/>
        <sz val="11"/>
        <color rgb="FF000000"/>
        <rFont val="Calibri"/>
      </rPr>
      <t>Enabled: SSL</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use of specific security layer for remote (RDP) connections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</si>
  <si>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require the use of a specific security layer to secure communications between clients and RD Session Host servers during Remote Desktop Protocol (RDP) connections.</t>
    </r>
    <r>
      <rPr>
        <sz val="11"/>
        <color rgb="FF000000"/>
        <rFont val="Calibri"/>
      </rPr>
      <t xml:space="preserve">
</t>
    </r>
    <r>
      <rPr>
        <sz val="11"/>
        <color rgb="FF000000"/>
        <rFont val="Calibri"/>
      </rPr>
      <t xml:space="preserve">The recommended state for this setting is: </t>
    </r>
    <r>
      <rPr>
        <b/>
        <sz val="11"/>
        <color rgb="FF000000"/>
        <rFont val="Calibri"/>
      </rPr>
      <t>Enabled: SSL</t>
    </r>
    <r>
      <rPr>
        <sz val="11"/>
        <color rgb="FF000000"/>
        <rFont val="Calibri"/>
      </rPr>
      <t>.</t>
    </r>
    <r>
      <rPr>
        <sz val="11"/>
        <color rgb="FF000000"/>
        <rFont val="Calibri"/>
      </rPr>
      <t xml:space="preserve">
</t>
    </r>
    <r>
      <rPr>
        <b/>
        <sz val="11"/>
        <color rgb="FF000000"/>
        <rFont val="Calibri"/>
      </rPr>
      <t>Note:</t>
    </r>
    <r>
      <rPr>
        <sz val="11"/>
        <color rgb="FF000000"/>
        <rFont val="Calibri"/>
      </rPr>
      <t xml:space="preserve"> In spite of this setting being labeled </t>
    </r>
    <r>
      <rPr>
        <i/>
        <sz val="11"/>
        <color rgb="FF000000"/>
        <rFont val="Calibri"/>
      </rPr>
      <t>SSL</t>
    </r>
    <r>
      <rPr>
        <sz val="11"/>
        <color rgb="FF000000"/>
        <rFont val="Calibri"/>
      </rPr>
      <t>, it is actually enforcing Transport Layer Security (TLS), not the older and less secure, Secure Socket Layer (SSL) protocol.</t>
    </r>
  </si>
  <si>
    <r>
      <rPr>
        <sz val="11"/>
        <color rgb="FF000000"/>
        <rFont val="Calibri"/>
      </rPr>
      <t>The native RDP encryption is now considered a weak protocol, so enforcing the use of stronger TLS encryption for all RDP communications between clients and RD Session Host servers is preferred.</t>
    </r>
  </si>
  <si>
    <r>
      <rPr>
        <sz val="11"/>
        <color rgb="FF000000"/>
        <rFont val="Calibri"/>
      </rPr>
      <t>TLS will be required to authenticate to the RD Session Host server. If TLS is not supported, the connection fails.</t>
    </r>
    <r>
      <rPr>
        <sz val="11"/>
        <color rgb="FF000000"/>
        <rFont val="Calibri"/>
      </rPr>
      <t xml:space="preserve">
</t>
    </r>
    <r>
      <rPr>
        <b/>
        <sz val="11"/>
        <color rgb="FF000000"/>
        <rFont val="Calibri"/>
      </rPr>
      <t>Note:</t>
    </r>
    <r>
      <rPr>
        <sz val="11"/>
        <color rgb="FF000000"/>
        <rFont val="Calibri"/>
      </rPr>
      <t xml:space="preserve"> By default, this setting will use a self-signed certificate for RDP connections. If your organization has established the use of a Public Key Infrastructure (PKI) for SSL/TLS encryption, then we recommend that you also configure the </t>
    </r>
    <r>
      <rPr>
        <i/>
        <sz val="11"/>
        <color rgb="FF000000"/>
        <rFont val="Calibri"/>
      </rPr>
      <t>Server authentication certificate template</t>
    </r>
    <r>
      <rPr>
        <sz val="11"/>
        <color rgb="FF000000"/>
        <rFont val="Calibri"/>
      </rPr>
      <t xml:space="preserve"> setting to instruct RDP to use a certificate from your PKI instead of a self-signed one. Note that the certificate template used for this purpose must have “Client Authentication” configured as an Intended Purpose. Note also that a valid, non-expired certificate using the specified template must already be installed on the workstation for it to work.</t>
    </r>
    <r>
      <rPr>
        <sz val="11"/>
        <color rgb="FF000000"/>
        <rFont val="Calibri"/>
      </rPr>
      <t xml:space="preserve">
</t>
    </r>
    <r>
      <rPr>
        <b/>
        <sz val="11"/>
        <color rgb="FF000000"/>
        <rFont val="Calibri"/>
      </rPr>
      <t>Note #2:</t>
    </r>
    <r>
      <rPr>
        <sz val="11"/>
        <color rgb="FF000000"/>
        <rFont val="Calibri"/>
      </rPr>
      <t xml:space="preserve"> Some third party two-factor authentication solutions (e.g. RSA Authentication Agent) can be negatively affected by this setting, as the SSL/TLS security layer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</si>
  <si>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 NT\Terminal Services:SecurityLayer</t>
    </r>
    <r>
      <rPr>
        <sz val="11"/>
        <color rgb="FF006096"/>
        <rFont val="Roboto Condensed"/>
      </rPr>
      <t xml:space="preserve">
</t>
    </r>
  </si>
  <si>
    <r>
      <rPr>
        <sz val="11"/>
        <color rgb="FF000000"/>
        <rFont val="Calibri"/>
      </rPr>
      <t>Disabled. (The security method to be used for remote connections to RD Session Host servers is not specified at the Group Policy level.)</t>
    </r>
  </si>
  <si>
    <t>Medium-32.11</t>
  </si>
  <si>
    <r>
      <rPr>
        <sz val="11"/>
        <rFont val="Calibri"/>
      </rPr>
      <t xml:space="preserve">Ensure </t>
    </r>
    <r>
      <rPr>
        <sz val="11"/>
        <color rgb="FF000000"/>
        <rFont val="Calibri"/>
      </rPr>
      <t>'</t>
    </r>
    <r>
      <rPr>
        <b/>
        <sz val="11"/>
        <color rgb="FF000000"/>
        <rFont val="Calibri"/>
      </rPr>
      <t>Require user authentication for remote connections by using Network Level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</si>
  <si>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Host\Security\Require user authentication for remote connections by using Network Level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the Microsoft Windows Vista Administrative Templates, this setting was initially named </t>
    </r>
    <r>
      <rPr>
        <i/>
        <sz val="11"/>
        <color rgb="FF000000"/>
        <rFont val="Calibri"/>
      </rPr>
      <t>Require user authentication using RDP 6.0 for remote connections</t>
    </r>
    <r>
      <rPr>
        <sz val="11"/>
        <color rgb="FF000000"/>
        <rFont val="Calibri"/>
      </rPr>
      <t>, but it was renamed starting with the Windows Server 2008 (non-R2) Administrative Templates.</t>
    </r>
  </si>
  <si>
    <r>
      <rPr>
        <sz val="11"/>
        <color rgb="FF000000"/>
        <rFont val="Calibri"/>
      </rPr>
      <t>This policy setting allows you to specify whether to require user authentication for remote connections to the RD Session Host server by using Network Level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</si>
  <si>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Requiring that user authentication occur earlier in the remote connection process enhances security.</t>
    </r>
  </si>
  <si>
    <r>
      <rPr>
        <sz val="11"/>
        <color rgb="FF000000"/>
        <rFont val="Calibri"/>
      </rPr>
      <t>Only client computers that support Network Level Authentication can connect to the RD Session Host server.</t>
    </r>
    <r>
      <rPr>
        <sz val="11"/>
        <color rgb="FF000000"/>
        <rFont val="Calibri"/>
      </rPr>
      <t xml:space="preserve">
</t>
    </r>
    <r>
      <rPr>
        <b/>
        <sz val="11"/>
        <color rgb="FF000000"/>
        <rFont val="Calibri"/>
      </rPr>
      <t>Note:</t>
    </r>
    <r>
      <rPr>
        <sz val="11"/>
        <color rgb="FF000000"/>
        <rFont val="Calibri"/>
      </rPr>
      <t xml:space="preserve"> Some third party two-factor authentication solutions (e.g. RSA Authentication Agent) can be negatively affected by this setting, as Network Level Authentication will expect the user's Windows password upon initial connection attempt (before the RDP logon screen), and once successfully authenticated, pass the credential along to that Windows session on the RDP host (to complete the login). If a two-factor agent is present and expecting a different credential at the RDP logon screen, this initial connection may result in a failed logon attempt, and also effectively cause a “double logon” requirement for each and every new RDP session.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</si>
  <si>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NT\Terminal Services:UserAuthentication</t>
    </r>
    <r>
      <rPr>
        <sz val="11"/>
        <color rgb="FF006096"/>
        <rFont val="Roboto Condensed"/>
      </rPr>
      <t xml:space="preserve">
</t>
    </r>
  </si>
  <si>
    <r>
      <rPr>
        <sz val="11"/>
        <color rgb="FF000000"/>
        <rFont val="Calibri"/>
      </rPr>
      <t>Windows 7 or older: Disabled.</t>
    </r>
    <r>
      <rPr>
        <sz val="11"/>
        <color rgb="FF000000"/>
        <rFont val="Calibri"/>
      </rPr>
      <t xml:space="preserve">
</t>
    </r>
    <r>
      <rPr>
        <sz val="11"/>
        <color rgb="FF000000"/>
        <rFont val="Calibri"/>
      </rPr>
      <t>Windows 8.0 or newer: Enabled.</t>
    </r>
  </si>
  <si>
    <t>Medium-32.12</t>
  </si>
  <si>
    <r>
      <rPr>
        <sz val="11"/>
        <rFont val="Calibri"/>
      </rPr>
      <t xml:space="preserve">Ensure </t>
    </r>
    <r>
      <rPr>
        <sz val="11"/>
        <color rgb="FF000000"/>
        <rFont val="Calibri"/>
      </rPr>
      <t>'</t>
    </r>
    <r>
      <rPr>
        <b/>
        <sz val="11"/>
        <color rgb="FF000000"/>
        <rFont val="Calibri"/>
      </rPr>
      <t>Set client connection encryption level</t>
    </r>
    <r>
      <rPr>
        <sz val="11"/>
        <color rgb="FF000000"/>
        <rFont val="Calibri"/>
      </rPr>
      <t>'</t>
    </r>
    <r>
      <rPr>
        <sz val="11"/>
        <color rgb="FF000000"/>
        <rFont val="Calibri"/>
      </rPr>
      <t xml:space="preserve"> is set to </t>
    </r>
    <r>
      <rPr>
        <sz val="11"/>
        <color rgb="FF000000"/>
        <rFont val="Calibri"/>
      </rPr>
      <t>'</t>
    </r>
    <r>
      <rPr>
        <b/>
        <sz val="11"/>
        <color rgb="FF000000"/>
        <rFont val="Calibri"/>
      </rPr>
      <t>Enabled: High Level</t>
    </r>
    <r>
      <rPr>
        <sz val="11"/>
        <color rgb="FF000000"/>
        <rFont val="Calibri"/>
      </rPr>
      <t>'</t>
    </r>
  </si>
  <si>
    <r>
      <rPr>
        <sz val="11"/>
        <color rgb="FF000000"/>
        <rFont val="Calibri"/>
      </rPr>
      <t xml:space="preserve">Set the following UI path to </t>
    </r>
    <r>
      <rPr>
        <b/>
        <sz val="11"/>
        <color rgb="FF000000"/>
        <rFont val="Calibri"/>
      </rPr>
      <t>Enabled: High Level</t>
    </r>
    <r>
      <rPr>
        <sz val="11"/>
        <color rgb="FF000000"/>
        <rFont val="Calibri"/>
      </rPr>
      <t>:</t>
    </r>
    <r>
      <rPr>
        <sz val="11"/>
        <color rgb="FF000000"/>
        <rFont val="Calibri"/>
      </rPr>
      <t xml:space="preserve">
</t>
    </r>
    <r>
      <rPr>
        <sz val="11"/>
        <color rgb="FF006096"/>
        <rFont val="Roboto Condensed"/>
      </rPr>
      <t>Computer Configuration\Policies\Administrative Templates\Windows Components\Remote Desktop Services\Remote Desktop Session Host\Security\Set client connection encryption 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TerminalServer.admx/adml</t>
    </r>
    <r>
      <rPr>
        <sz val="11"/>
        <color rgb="FF000000"/>
        <rFont val="Calibri"/>
      </rPr>
      <t xml:space="preserve"> that is included with all versions of the Microsoft Windows Administrative Templates.</t>
    </r>
  </si>
  <si>
    <r>
      <rPr>
        <sz val="11"/>
        <color rgb="FF000000"/>
        <rFont val="Calibri"/>
      </rPr>
      <t>This policy setting specifies whether to require the use of a specific encryption level to secure communications between client computers and RD Session Host servers during Remote Desktop Protocol (RDP) connections. This policy only applies when you are using native RDP encryption. However, native RDP encryption (as opposed to SSL encryption) is not recommended. This policy does not apply to SSL encryption.</t>
    </r>
    <r>
      <rPr>
        <sz val="11"/>
        <color rgb="FF000000"/>
        <rFont val="Calibri"/>
      </rPr>
      <t xml:space="preserve">
</t>
    </r>
    <r>
      <rPr>
        <sz val="11"/>
        <color rgb="FF000000"/>
        <rFont val="Calibri"/>
      </rPr>
      <t xml:space="preserve">The recommended state for this setting is: </t>
    </r>
    <r>
      <rPr>
        <b/>
        <sz val="11"/>
        <color rgb="FF000000"/>
        <rFont val="Calibri"/>
      </rPr>
      <t>Enabled: High Level</t>
    </r>
    <r>
      <rPr>
        <sz val="11"/>
        <color rgb="FF000000"/>
        <rFont val="Calibri"/>
      </rPr>
      <t>.</t>
    </r>
  </si>
  <si>
    <r>
      <rPr>
        <sz val="11"/>
        <color rgb="FF000000"/>
        <rFont val="Calibri"/>
      </rPr>
      <t>If Remote Desktop client connections that use low level encryption are allowed, it is more likely that a threat actor will be able to decrypt any captured Remote Desktop Services network traffic.</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</si>
  <si>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t>
    </r>
    <r>
      <rPr>
        <sz val="11"/>
        <color rgb="FF000000"/>
        <rFont val="Calibri"/>
      </rPr>
      <t>.</t>
    </r>
    <r>
      <rPr>
        <sz val="11"/>
        <color rgb="FF000000"/>
        <rFont val="Calibri"/>
      </rPr>
      <t xml:space="preserve">
</t>
    </r>
    <r>
      <rPr>
        <sz val="11"/>
        <color rgb="FF006096"/>
        <rFont val="Roboto Condensed"/>
      </rPr>
      <t>HKLM\SOFTWARE\Policies\Microsoft\Windows NT\Terminal Services:MinEncryptionLevel</t>
    </r>
    <r>
      <rPr>
        <sz val="11"/>
        <color rgb="FF006096"/>
        <rFont val="Roboto Condensed"/>
      </rPr>
      <t xml:space="preserve">
</t>
    </r>
  </si>
  <si>
    <r>
      <rPr>
        <sz val="11"/>
        <color rgb="FF000000"/>
        <rFont val="Calibri"/>
      </rPr>
      <t>Enabled: High Level. (All communications between clients and RD Session Host servers during remote connections using native RDP encryption must be 128-bit strength. Clients that do not support 128-bit encryption will be unable to establish Remote Desktop Server sessions.)</t>
    </r>
  </si>
  <si>
    <t>Medium-32.13</t>
  </si>
  <si>
    <r>
      <rPr>
        <sz val="11"/>
        <rFont val="Calibri"/>
      </rPr>
      <t xml:space="preserve">Ensure </t>
    </r>
    <r>
      <rPr>
        <sz val="11"/>
        <color rgb="FF000000"/>
        <rFont val="Calibri"/>
      </rPr>
      <t>'</t>
    </r>
    <r>
      <rPr>
        <b/>
        <sz val="11"/>
        <color rgb="FF000000"/>
        <rFont val="Calibri"/>
      </rPr>
      <t>Allow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Remote Desktop Users</t>
    </r>
    <r>
      <rPr>
        <sz val="11"/>
        <color rgb="FF000000"/>
        <rFont val="Calibri"/>
      </rPr>
      <t>'</t>
    </r>
  </si>
  <si>
    <r>
      <rPr>
        <sz val="11"/>
        <color rgb="FF000000"/>
        <rFont val="Calibri"/>
      </rPr>
      <t xml:space="preserve">Set the following UI path to </t>
    </r>
    <r>
      <rPr>
        <b/>
        <sz val="11"/>
        <color rgb="FF000000"/>
        <rFont val="Calibri"/>
      </rPr>
      <t>Remote Desktop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through Remote Desktop Services</t>
    </r>
    <r>
      <rPr>
        <sz val="11"/>
        <color rgb="FF006096"/>
        <rFont val="Roboto Condensed"/>
      </rPr>
      <t xml:space="preserve">
</t>
    </r>
  </si>
  <si>
    <r>
      <rPr>
        <sz val="11"/>
        <color rgb="FF000000"/>
        <rFont val="Calibri"/>
      </rPr>
      <t xml:space="preserve">This policy setting determines which users or groups have the right to log on as a Remote Desktop Services client. If your organization uses Remote Assistance as part of its help desk strategy, create a group and assign it this user right through Group Policy. If the help desk in your organization does not use Remote Assistance, assign this user right only to the </t>
    </r>
    <r>
      <rPr>
        <b/>
        <sz val="11"/>
        <color rgb="FF000000"/>
        <rFont val="Calibri"/>
      </rPr>
      <t>Administrators</t>
    </r>
    <r>
      <rPr>
        <sz val="11"/>
        <color rgb="FF000000"/>
        <rFont val="Calibri"/>
      </rPr>
      <t xml:space="preserve"> group or use the Restricted Groups feature to ensure that no user accounts are part of the </t>
    </r>
    <r>
      <rPr>
        <b/>
        <sz val="11"/>
        <color rgb="FF000000"/>
        <rFont val="Calibri"/>
      </rPr>
      <t>Remote Desktop Users</t>
    </r>
    <r>
      <rPr>
        <sz val="11"/>
        <color rgb="FF000000"/>
        <rFont val="Calibri"/>
      </rPr>
      <t xml:space="preserve"> group.</t>
    </r>
    <r>
      <rPr>
        <sz val="11"/>
        <color rgb="FF000000"/>
        <rFont val="Calibri"/>
      </rPr>
      <t xml:space="preserve">
</t>
    </r>
    <r>
      <rPr>
        <sz val="11"/>
        <color rgb="FF000000"/>
        <rFont val="Calibri"/>
      </rPr>
      <t xml:space="preserve">Restrict this user right to the </t>
    </r>
    <r>
      <rPr>
        <b/>
        <sz val="11"/>
        <color rgb="FF000000"/>
        <rFont val="Calibri"/>
      </rPr>
      <t>Administrators</t>
    </r>
    <r>
      <rPr>
        <sz val="11"/>
        <color rgb="FF000000"/>
        <rFont val="Calibri"/>
      </rPr>
      <t xml:space="preserve"> group, and possibly the </t>
    </r>
    <r>
      <rPr>
        <b/>
        <sz val="11"/>
        <color rgb="FF000000"/>
        <rFont val="Calibri"/>
      </rPr>
      <t>Remote Desktop Users</t>
    </r>
    <r>
      <rPr>
        <sz val="11"/>
        <color rgb="FF000000"/>
        <rFont val="Calibri"/>
      </rPr>
      <t xml:space="preserve"> group, to prevent unwanted users from gaining access to computers on your network by means of the Remote Assistance feature.</t>
    </r>
    <r>
      <rPr>
        <sz val="11"/>
        <color rgb="FF000000"/>
        <rFont val="Calibri"/>
      </rPr>
      <t xml:space="preserve">
</t>
    </r>
    <r>
      <rPr>
        <sz val="11"/>
        <color rgb="FF000000"/>
        <rFont val="Calibri"/>
      </rPr>
      <t xml:space="preserve">The recommended state for this setting is: </t>
    </r>
    <r>
      <rPr>
        <b/>
        <sz val="11"/>
        <color rgb="FF000000"/>
        <rFont val="Calibri"/>
      </rPr>
      <t>Administrators, Remote Desktop Users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above list is to be treated as a whitelist, which implies that the above principals need not be present for assessment of this recommendation to pass.</t>
    </r>
    <r>
      <rPr>
        <sz val="11"/>
        <color rgb="FF000000"/>
        <rFont val="Calibri"/>
      </rPr>
      <t xml:space="preserve">
</t>
    </r>
    <r>
      <rPr>
        <b/>
        <sz val="11"/>
        <color rgb="FF000000"/>
        <rFont val="Calibri"/>
      </rPr>
      <t>Note #2:</t>
    </r>
    <r>
      <rPr>
        <sz val="11"/>
        <color rgb="FF000000"/>
        <rFont val="Calibri"/>
      </rPr>
      <t xml:space="preserve"> In all versions of Windows prior to Windows 7,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</si>
  <si>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r>
      <rPr>
        <sz val="11"/>
        <color rgb="FF000000"/>
        <rFont val="Calibri"/>
      </rPr>
      <t>Any account with the</t>
    </r>
    <r>
      <rPr>
        <sz val="11"/>
        <color rgb="FF000000"/>
        <rFont val="Calibri"/>
      </rPr>
      <t xml:space="preserve">
</t>
    </r>
    <r>
      <rPr>
        <sz val="11"/>
        <color rgb="FF000000"/>
        <rFont val="Calibri"/>
      </rPr>
      <t>Allow log on through Remote Desktop Services</t>
    </r>
    <r>
      <rPr>
        <sz val="11"/>
        <color rgb="FF000000"/>
        <rFont val="Calibri"/>
      </rPr>
      <t xml:space="preserve">
</t>
    </r>
    <r>
      <rPr>
        <sz val="11"/>
        <color rgb="FF000000"/>
        <rFont val="Calibri"/>
      </rPr>
      <t>user right can log on to the remote console of the computer. If you do not restrict this user right to legitimate users who need to log on to the console of the computer, unauthorized users could download and run malicious software to elevate their privileges.</t>
    </r>
  </si>
  <si>
    <r>
      <rPr>
        <sz val="11"/>
        <color rgb="FF000000"/>
        <rFont val="Calibri"/>
      </rPr>
      <t xml:space="preserve">Removal of the </t>
    </r>
    <r>
      <rPr>
        <b/>
        <sz val="11"/>
        <color rgb="FF000000"/>
        <rFont val="Calibri"/>
      </rPr>
      <t>Allow log on through Remote Desktop Services</t>
    </r>
    <r>
      <rPr>
        <sz val="11"/>
        <color rgb="FF000000"/>
        <rFont val="Calibri"/>
      </rPr>
      <t xml:space="preserve"> user right from other groups or membership changes in these default groups could limit the abilities of users who perform specific administrative roles in your environment. You should confirm that delegated activities will not be adversely affected.</t>
    </r>
  </si>
  <si>
    <r>
      <rPr>
        <sz val="11"/>
        <color rgb="FF000000"/>
        <rFont val="Calibri"/>
      </rPr>
      <t>Administrators, Remote Desktop Users.</t>
    </r>
  </si>
  <si>
    <t>Medium-32.14</t>
  </si>
  <si>
    <r>
      <rPr>
        <sz val="11"/>
        <rFont val="Calibri"/>
      </rPr>
      <t xml:space="preserve">Ensure </t>
    </r>
    <r>
      <rPr>
        <sz val="11"/>
        <color rgb="FF000000"/>
        <rFont val="Calibri"/>
      </rPr>
      <t>'</t>
    </r>
    <r>
      <rPr>
        <b/>
        <sz val="11"/>
        <color rgb="FF000000"/>
        <rFont val="Calibri"/>
      </rPr>
      <t>Deny log on through Remote Desktop Services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AUTHORITY\Local Account</t>
    </r>
    <r>
      <rPr>
        <sz val="11"/>
        <color rgb="FF000000"/>
        <rFont val="Calibri"/>
      </rPr>
      <t>'</t>
    </r>
  </si>
  <si>
    <r>
      <rPr>
        <sz val="11"/>
        <color rgb="FF000000"/>
        <rFont val="Calibri"/>
      </rPr>
      <t xml:space="preserve">Set the following UI path to include </t>
    </r>
    <r>
      <rPr>
        <b/>
        <sz val="11"/>
        <color rgb="FF000000"/>
        <rFont val="Calibri"/>
      </rPr>
      <t>Administrators, NT AUTHORITY\Local Account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through Remote Desktop Services</t>
    </r>
    <r>
      <rPr>
        <sz val="11"/>
        <color rgb="FF006096"/>
        <rFont val="Roboto Condensed"/>
      </rPr>
      <t xml:space="preserve">
</t>
    </r>
  </si>
  <si>
    <r>
      <rPr>
        <sz val="11"/>
        <color rgb="FF000000"/>
        <rFont val="Calibri"/>
      </rPr>
      <t xml:space="preserve">This policy setting determines whether users can log on as Remote Desktop clients. After the baseline workstation is joined to a domain environment, there is no need to use local accounts to access the workstation from the network. Domain accounts can access the workstation for administration and end-user processing. This user right supersedes the </t>
    </r>
    <r>
      <rPr>
        <b/>
        <sz val="11"/>
        <color rgb="FF000000"/>
        <rFont val="Calibri"/>
      </rPr>
      <t>Allow log on through Remote Desktop Services</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 Local account</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t>
    </r>
    <r>
      <rPr>
        <sz val="11"/>
        <color rgb="FF000000"/>
        <rFont val="Calibri"/>
      </rPr>
      <t xml:space="preserve"> is not available in Windows 7 and Windows 8.0 unless MSKB 2871997 </t>
    </r>
    <r>
      <rPr>
        <sz val="11"/>
        <color rgb="FF0000FF"/>
        <rFont val="Calibri"/>
      </rPr>
      <t>(http://support.microsoft.com/kb/2871997)</t>
    </r>
    <r>
      <rPr>
        <sz val="11"/>
        <color rgb="FF000000"/>
        <rFont val="Calibri"/>
      </rPr>
      <t xml:space="preserve"> has been installed.</t>
    </r>
    <r>
      <rPr>
        <sz val="11"/>
        <color rgb="FF000000"/>
        <rFont val="Calibri"/>
      </rPr>
      <t xml:space="preserve">
</t>
    </r>
    <r>
      <rPr>
        <b/>
        <sz val="11"/>
        <color rgb="FF000000"/>
        <rFont val="Calibri"/>
      </rPr>
      <t>Note #2:</t>
    </r>
    <r>
      <rPr>
        <sz val="11"/>
        <color rgb="FF000000"/>
        <rFont val="Calibri"/>
      </rPr>
      <t xml:space="preserve"> In all versions of Windows prior to Windows 7, </t>
    </r>
    <r>
      <rPr>
        <b/>
        <sz val="11"/>
        <color rgb="FF000000"/>
        <rFont val="Calibri"/>
      </rPr>
      <t>Remote Desktop Services</t>
    </r>
    <r>
      <rPr>
        <sz val="11"/>
        <color rgb="FF000000"/>
        <rFont val="Calibri"/>
      </rPr>
      <t xml:space="preserve"> was known as </t>
    </r>
    <r>
      <rPr>
        <b/>
        <sz val="11"/>
        <color rgb="FF000000"/>
        <rFont val="Calibri"/>
      </rPr>
      <t>Terminal Services</t>
    </r>
    <r>
      <rPr>
        <sz val="11"/>
        <color rgb="FF000000"/>
        <rFont val="Calibri"/>
      </rPr>
      <t>, so you should substitute the older term if comparing against an older OS.</t>
    </r>
  </si>
  <si>
    <r>
      <rPr>
        <sz val="11"/>
        <color rgb="FF000000"/>
        <rFont val="Calibri"/>
      </rPr>
      <t>Any account with the right to log on through Remote Desktop Services could be used to log on to the remote console of the computer. If this user right is not restricted to legitimate users who need to log on to the console of the computer, unauthorized users might download and run malicious software that elevates their privileges.</t>
    </r>
  </si>
  <si>
    <r>
      <rPr>
        <sz val="11"/>
        <color rgb="FF000000"/>
        <rFont val="Calibri"/>
      </rPr>
      <t xml:space="preserve">If you assign the </t>
    </r>
    <r>
      <rPr>
        <b/>
        <sz val="11"/>
        <color rgb="FF000000"/>
        <rFont val="Calibri"/>
      </rPr>
      <t>Deny log on through Remote Desktop Services</t>
    </r>
    <r>
      <rPr>
        <sz val="11"/>
        <color rgb="FF000000"/>
        <rFont val="Calibri"/>
      </rPr>
      <t xml:space="preserve"> user right to other groups, you could limit the abilities of users who are assigned to specific administrative roles in your environment. Accounts that have this user right will be unable to connect to the computer through either Remote Desktop Services or Remote Assistance. You should confirm that delegated tasks will not be negatively impacted.</t>
    </r>
    <r>
      <rPr>
        <sz val="11"/>
        <color rgb="FF000000"/>
        <rFont val="Calibri"/>
      </rPr>
      <t xml:space="preserve">
</t>
    </r>
    <r>
      <rPr>
        <b/>
        <sz val="11"/>
        <color rgb="FF000000"/>
        <rFont val="Calibri"/>
      </rPr>
      <t>Caution:</t>
    </r>
    <r>
      <rPr>
        <sz val="11"/>
        <color rgb="FF000000"/>
        <rFont val="Calibri"/>
      </rPr>
      <t xml:space="preserve"> Configuring a standalone (non-domain-joined) or a system hosted in the Cloud (Azure) as described above (Local account) will result in an inability to remotely administer the workstation.</t>
    </r>
  </si>
  <si>
    <r>
      <rPr>
        <sz val="11"/>
        <color rgb="FF000000"/>
        <rFont val="Calibri"/>
      </rPr>
      <t>No one.</t>
    </r>
  </si>
  <si>
    <t>Remote Procedure Call</t>
  </si>
  <si>
    <t>Medium-33.00</t>
  </si>
  <si>
    <r>
      <rPr>
        <b/>
        <sz val="11"/>
        <color rgb="FF003B5C"/>
        <rFont val="Calibri"/>
      </rPr>
      <t>Section overview: 'Remote Procedure Call'</t>
    </r>
  </si>
  <si>
    <r>
      <rPr>
        <sz val="11"/>
        <color rgb="FF000000"/>
        <rFont val="Calibri"/>
      </rPr>
      <t xml:space="preserve">Configure the individual setting in recommendation </t>
    </r>
    <r>
      <rPr>
        <b/>
        <sz val="11"/>
        <color rgb="FF000000"/>
        <rFont val="Calibri"/>
      </rPr>
      <t>Medium-33.01</t>
    </r>
    <r>
      <rPr>
        <sz val="11"/>
        <color rgb="FF000000"/>
        <rFont val="Calibri"/>
      </rPr>
      <t xml:space="preserve"> to implement remote Procedure Call.</t>
    </r>
  </si>
  <si>
    <r>
      <rPr>
        <sz val="11"/>
        <color rgb="FF000000"/>
        <rFont val="Calibri"/>
      </rPr>
      <t>Remote Procedure Call (RPC) is a technique used for facilitating client and server application communications using a common interface. RPC is designed to make client and server interaction easier and safer by using a common library to handle tasks such as security, synchronisation and data flows. If unauthenticated communications are allowed between client and server applications, it could result in accidental disclosure of sensitive information or the failure to take advantage of RPC security functionality. To reduce this risk, all RPC clients should authenticate to RPC servers.</t>
    </r>
  </si>
  <si>
    <t>Medium-33.01</t>
  </si>
  <si>
    <r>
      <rPr>
        <sz val="11"/>
        <rFont val="Calibri"/>
      </rPr>
      <t xml:space="preserve">Ensure </t>
    </r>
    <r>
      <rPr>
        <sz val="11"/>
        <color rgb="FF000000"/>
        <rFont val="Calibri"/>
      </rPr>
      <t>'</t>
    </r>
    <r>
      <rPr>
        <b/>
        <sz val="11"/>
        <color rgb="FF000000"/>
        <rFont val="Calibri"/>
      </rPr>
      <t>Restrict Unauthenticated RPC clients</t>
    </r>
    <r>
      <rPr>
        <sz val="11"/>
        <color rgb="FF000000"/>
        <rFont val="Calibri"/>
      </rPr>
      <t>'</t>
    </r>
    <r>
      <rPr>
        <sz val="11"/>
        <color rgb="FF000000"/>
        <rFont val="Calibri"/>
      </rPr>
      <t xml:space="preserve"> is set to </t>
    </r>
    <r>
      <rPr>
        <sz val="11"/>
        <color rgb="FF000000"/>
        <rFont val="Calibri"/>
      </rPr>
      <t>'</t>
    </r>
    <r>
      <rPr>
        <b/>
        <sz val="11"/>
        <color rgb="FF000000"/>
        <rFont val="Calibri"/>
      </rPr>
      <t>Enabled: Authenticated</t>
    </r>
    <r>
      <rPr>
        <sz val="11"/>
        <color rgb="FF000000"/>
        <rFont val="Calibri"/>
      </rPr>
      <t>'</t>
    </r>
  </si>
  <si>
    <r>
      <rPr>
        <sz val="11"/>
        <color rgb="FF000000"/>
        <rFont val="Calibri"/>
      </rPr>
      <t xml:space="preserve">Set the following UI path to </t>
    </r>
    <r>
      <rPr>
        <b/>
        <sz val="11"/>
        <color rgb="FF000000"/>
        <rFont val="Calibri"/>
      </rPr>
      <t>Enabled: Authenticated</t>
    </r>
    <r>
      <rPr>
        <sz val="11"/>
        <color rgb="FF000000"/>
        <rFont val="Calibri"/>
      </rPr>
      <t>:</t>
    </r>
    <r>
      <rPr>
        <sz val="11"/>
        <color rgb="FF000000"/>
        <rFont val="Calibri"/>
      </rPr>
      <t xml:space="preserve">
</t>
    </r>
    <r>
      <rPr>
        <sz val="11"/>
        <color rgb="FF006096"/>
        <rFont val="Roboto Condensed"/>
      </rPr>
      <t>Computer Configuration\Policies\Administrative Templates\System\Remote Procedure Call\Restrict Unauthenticated RPC clients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RPC.admx/adml</t>
    </r>
    <r>
      <rPr>
        <sz val="11"/>
        <color rgb="FF000000"/>
        <rFont val="Calibri"/>
      </rPr>
      <t xml:space="preserve"> that is included with the Microsoft Windows 8.0 &amp; Server 2012 (non-R2) Administrative Templates (or newer).</t>
    </r>
  </si>
  <si>
    <r>
      <rPr>
        <sz val="11"/>
        <color rgb="FF000000"/>
        <rFont val="Calibri"/>
      </rPr>
      <t>This policy setting controls how the RPC server runtime handles unauthenticated RPC clients connecting to RPC servers.</t>
    </r>
    <r>
      <rPr>
        <sz val="11"/>
        <color rgb="FF000000"/>
        <rFont val="Calibri"/>
      </rPr>
      <t xml:space="preserve">
</t>
    </r>
    <r>
      <rPr>
        <sz val="11"/>
        <color rgb="FF000000"/>
        <rFont val="Calibri"/>
      </rPr>
      <t xml:space="preserve">This policy setting impacts all RPC applications. In a domain environment this policy setting should be used with caution as it can impact a wide range of functionality including group policy processing itself. Reverting a change to this policy setting can require manual intervention on each affected machine. </t>
    </r>
    <r>
      <rPr>
        <b/>
        <sz val="11"/>
        <color rgb="FF000000"/>
        <rFont val="Calibri"/>
      </rPr>
      <t>This policy setting should never be applied to a Domain Controller.</t>
    </r>
    <r>
      <rPr>
        <sz val="11"/>
        <color rgb="FF000000"/>
        <rFont val="Calibri"/>
      </rPr>
      <t xml:space="preserve">
</t>
    </r>
    <r>
      <rPr>
        <sz val="11"/>
        <color rgb="FF000000"/>
        <rFont val="Calibri"/>
      </rPr>
      <t>A client will be considered an authenticated client if it uses a named pipe to communicate with the server or if it uses RPC Security. RPC Interfaces that have specifically requested to be accessible by unauthenticated clients may be exempt from this restriction, depending on the selected value for this policy setting.</t>
    </r>
    <r>
      <rPr>
        <sz val="11"/>
        <color rgb="FF000000"/>
        <rFont val="Calibri"/>
      </rPr>
      <t xml:space="preserve">
</t>
    </r>
    <r>
      <rPr>
        <sz val="11"/>
        <color rgb="FF000000"/>
        <rFont val="Calibri"/>
      </rPr>
      <t>-  "</t>
    </r>
    <r>
      <rPr>
        <b/>
        <sz val="11"/>
        <color rgb="FF000000"/>
        <rFont val="Calibri"/>
      </rPr>
      <t>None</t>
    </r>
    <r>
      <rPr>
        <sz val="11"/>
        <color rgb="FF000000"/>
        <rFont val="Calibri"/>
      </rPr>
      <t>" allows all RPC clients to connect to RPC Servers running on the machine on which the policy setting is applied.</t>
    </r>
    <r>
      <rPr>
        <sz val="11"/>
        <color rgb="FF000000"/>
        <rFont val="Calibri"/>
      </rPr>
      <t xml:space="preserve">
</t>
    </r>
    <r>
      <rPr>
        <sz val="11"/>
        <color rgb="FF000000"/>
        <rFont val="Calibri"/>
      </rPr>
      <t>-  "</t>
    </r>
    <r>
      <rPr>
        <b/>
        <sz val="11"/>
        <color rgb="FF000000"/>
        <rFont val="Calibri"/>
      </rPr>
      <t>Authenticated</t>
    </r>
    <r>
      <rPr>
        <sz val="11"/>
        <color rgb="FF000000"/>
        <rFont val="Calibri"/>
      </rPr>
      <t>" allows only authenticated RPC Clients (per the definition above) to connect to RPC Servers running on the machine on which the policy setting is applied. Exemptions are granted to interfaces that have requested them.</t>
    </r>
    <r>
      <rPr>
        <sz val="11"/>
        <color rgb="FF000000"/>
        <rFont val="Calibri"/>
      </rPr>
      <t xml:space="preserve">
</t>
    </r>
    <r>
      <rPr>
        <sz val="11"/>
        <color rgb="FF000000"/>
        <rFont val="Calibri"/>
      </rPr>
      <t>-  "</t>
    </r>
    <r>
      <rPr>
        <b/>
        <sz val="11"/>
        <color rgb="FF000000"/>
        <rFont val="Calibri"/>
      </rPr>
      <t>Authenticated without exceptions</t>
    </r>
    <r>
      <rPr>
        <sz val="11"/>
        <color rgb="FF000000"/>
        <rFont val="Calibri"/>
      </rPr>
      <t xml:space="preserve">" allows only authenticated RPC Clients (per the definition above) to connect to RPC Servers running on the machine on which the policy setting is applied. No exceptions are allowed. </t>
    </r>
    <r>
      <rPr>
        <b/>
        <sz val="11"/>
        <color rgb="FF000000"/>
        <rFont val="Calibri"/>
      </rPr>
      <t>This value has the potential to cause serious problems and is not recommended.</t>
    </r>
    <r>
      <rPr>
        <sz val="11"/>
        <color rgb="FF000000"/>
        <rFont val="Calibri"/>
      </rPr>
      <t xml:space="preserve">
</t>
    </r>
    <r>
      <rPr>
        <b/>
        <sz val="11"/>
        <color rgb="FF000000"/>
        <rFont val="Calibri"/>
      </rPr>
      <t>Note:</t>
    </r>
    <r>
      <rPr>
        <sz val="11"/>
        <color rgb="FF000000"/>
        <rFont val="Calibri"/>
      </rPr>
      <t xml:space="preserve"> This policy setting will not be applied until the system is rebooted.</t>
    </r>
    <r>
      <rPr>
        <sz val="11"/>
        <color rgb="FF000000"/>
        <rFont val="Calibri"/>
      </rPr>
      <t xml:space="preserve">
</t>
    </r>
    <r>
      <rPr>
        <sz val="11"/>
        <color rgb="FF000000"/>
        <rFont val="Calibri"/>
      </rPr>
      <t xml:space="preserve">The recommended state for this setting is: </t>
    </r>
    <r>
      <rPr>
        <b/>
        <sz val="11"/>
        <color rgb="FF000000"/>
        <rFont val="Calibri"/>
      </rPr>
      <t>Enabled: Authenticated</t>
    </r>
    <r>
      <rPr>
        <sz val="11"/>
        <color rgb="FF000000"/>
        <rFont val="Calibri"/>
      </rPr>
      <t>.</t>
    </r>
  </si>
  <si>
    <r>
      <rPr>
        <sz val="11"/>
        <color rgb="FF000000"/>
        <rFont val="Calibri"/>
      </rPr>
      <t>Unauthenticated RPC communication can create a security vulnerability.</t>
    </r>
  </si>
  <si>
    <r>
      <rPr>
        <sz val="11"/>
        <color rgb="FF000000"/>
        <rFont val="Calibri"/>
      </rPr>
      <t xml:space="preserve">Navigate to the UI Path articulated in the Remediation section and confirm it is set as prescribed. This group policy setting is backedby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 NT\Rpc:RestrictRemoteClients</t>
    </r>
    <r>
      <rPr>
        <sz val="11"/>
        <color rgb="FF006096"/>
        <rFont val="Roboto Condensed"/>
      </rPr>
      <t xml:space="preserve">
</t>
    </r>
  </si>
  <si>
    <r>
      <rPr>
        <sz val="11"/>
        <color rgb="FF000000"/>
        <rFont val="Calibri"/>
      </rPr>
      <t>Enabled: Authenticated. (Only authenticated RPC clients are allowed to connect to RPC servers running on the machine. Exemptions are granted to interfaces that have requested them.)</t>
    </r>
  </si>
  <si>
    <t>Reporting system information</t>
  </si>
  <si>
    <t>Medium-34.00</t>
  </si>
  <si>
    <r>
      <rPr>
        <b/>
        <sz val="11"/>
        <color rgb="FF003B5C"/>
        <rFont val="Calibri"/>
      </rPr>
      <t>Section overview: 'Reporting system information'</t>
    </r>
  </si>
  <si>
    <r>
      <rPr>
        <sz val="11"/>
        <color rgb="FF000000"/>
        <rFont val="Calibri"/>
      </rPr>
      <t xml:space="preserve">Configure the individual settings in recommendations </t>
    </r>
    <r>
      <rPr>
        <b/>
        <sz val="11"/>
        <color rgb="FF000000"/>
        <rFont val="Calibri"/>
      </rPr>
      <t>Medium-34.01</t>
    </r>
    <r>
      <rPr>
        <sz val="11"/>
        <color rgb="FF000000"/>
        <rFont val="Calibri"/>
      </rPr>
      <t xml:space="preserve"> through </t>
    </r>
    <r>
      <rPr>
        <b/>
        <sz val="11"/>
        <color rgb="FF000000"/>
        <rFont val="Calibri"/>
      </rPr>
      <t>Medium-34.03</t>
    </r>
    <r>
      <rPr>
        <sz val="11"/>
        <color rgb="FF000000"/>
        <rFont val="Calibri"/>
      </rPr>
      <t xml:space="preserve"> to implement reporting system information.</t>
    </r>
  </si>
  <si>
    <r>
      <rPr>
        <sz val="11"/>
        <color rgb="FF000000"/>
        <rFont val="Calibri"/>
      </rPr>
      <t>Microsoft Windows contains a number of in-built functions to, often automatically and transparently, report system information to Microsoft. This includes system errors and crash information as well as inventories of applications, files, devices and drivers on the system. If captured by malicious actors, this information could expose potentially sensitive information on workstations. This information could also subsequently be used by malicious actors to tailor malicious code to target specific workstations or users. To reduce this risk, all in-built functions that report potentially sensitive system information should be directed to a corporate Windows Error Reporting server.</t>
    </r>
  </si>
  <si>
    <t>Medium-34.01</t>
  </si>
  <si>
    <r>
      <rPr>
        <sz val="11"/>
        <rFont val="Calibri"/>
      </rPr>
      <t xml:space="preserve">Ensure </t>
    </r>
    <r>
      <rPr>
        <sz val="11"/>
        <color rgb="FF000000"/>
        <rFont val="Calibri"/>
      </rPr>
      <t>'</t>
    </r>
    <r>
      <rPr>
        <b/>
        <sz val="11"/>
        <color rgb="FF000000"/>
        <rFont val="Calibri"/>
      </rPr>
      <t>Turn off Inventory Collector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</si>
  <si>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Components\Application Compatibility\Turn off Inventory Collector</t>
    </r>
    <r>
      <rPr>
        <sz val="11"/>
        <color rgb="FF006096"/>
        <rFont val="Roboto Condensed"/>
      </rPr>
      <t xml:space="preserve">
</t>
    </r>
  </si>
  <si>
    <t>Medium-34.02</t>
  </si>
  <si>
    <r>
      <rPr>
        <sz val="11"/>
        <rFont val="Calibri"/>
      </rPr>
      <t xml:space="preserve">Ensure </t>
    </r>
    <r>
      <rPr>
        <sz val="11"/>
        <color rgb="FF000000"/>
        <rFont val="Calibri"/>
      </rPr>
      <t>'</t>
    </r>
    <r>
      <rPr>
        <b/>
        <sz val="11"/>
        <color rgb="FF000000"/>
        <rFont val="Calibri"/>
      </rPr>
      <t>Allow Diagnostic Data</t>
    </r>
    <r>
      <rPr>
        <sz val="11"/>
        <color rgb="FF000000"/>
        <rFont val="Calibri"/>
      </rPr>
      <t>'</t>
    </r>
    <r>
      <rPr>
        <sz val="11"/>
        <color rgb="FF000000"/>
        <rFont val="Calibri"/>
      </rPr>
      <t xml:space="preserve"> is set to </t>
    </r>
    <r>
      <rPr>
        <sz val="11"/>
        <color rgb="FF000000"/>
        <rFont val="Calibri"/>
      </rPr>
      <t>'</t>
    </r>
    <r>
      <rPr>
        <b/>
        <sz val="11"/>
        <color rgb="FF000000"/>
        <rFont val="Calibri"/>
      </rPr>
      <t>Enabled: Diagnostic data off (not recommended)</t>
    </r>
    <r>
      <rPr>
        <sz val="11"/>
        <color rgb="FF000000"/>
        <rFont val="Calibri"/>
      </rPr>
      <t>'</t>
    </r>
  </si>
  <si>
    <r>
      <rPr>
        <sz val="11"/>
        <color rgb="FF000000"/>
        <rFont val="Calibri"/>
      </rPr>
      <t xml:space="preserve">Set the following UI path to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t>
    </r>
    <r>
      <rPr>
        <sz val="11"/>
        <color rgb="FF000000"/>
        <rFont val="Calibri"/>
      </rPr>
      <t xml:space="preserve">
</t>
    </r>
    <r>
      <rPr>
        <sz val="11"/>
        <color rgb="FF006096"/>
        <rFont val="Roboto Condensed"/>
      </rPr>
      <t>Computer Configuration\Policies\Administrative Templates\Windows Components\Data Collection and Preview Builds\Allow Diagnostic Data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DataCollection.admx/adml</t>
    </r>
    <r>
      <rPr>
        <sz val="11"/>
        <color rgb="FF000000"/>
        <rFont val="Calibri"/>
      </rPr>
      <t xml:space="preserve"> that is included with the Microsoft Windows 10 RTM (Release 1507) Administrative Templates (or newer).</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initially named </t>
    </r>
    <r>
      <rPr>
        <i/>
        <sz val="11"/>
        <color rgb="FF000000"/>
        <rFont val="Calibri"/>
      </rPr>
      <t>Allow Telemetry</t>
    </r>
    <r>
      <rPr>
        <sz val="11"/>
        <color rgb="FF000000"/>
        <rFont val="Calibri"/>
      </rPr>
      <t xml:space="preserve">. It was renamed to </t>
    </r>
    <r>
      <rPr>
        <i/>
        <sz val="11"/>
        <color rgb="FF000000"/>
        <rFont val="Calibri"/>
      </rPr>
      <t>Allow Diagnostic Data</t>
    </r>
    <r>
      <rPr>
        <sz val="11"/>
        <color rgb="FF000000"/>
        <rFont val="Calibri"/>
      </rPr>
      <t xml:space="preserve"> starting with the Windows 11 Release 21H2 Administrative Templates.</t>
    </r>
  </si>
  <si>
    <r>
      <rPr>
        <sz val="11"/>
        <color rgb="FF000000"/>
        <rFont val="Calibri"/>
      </rPr>
      <t>This policy setting determines the amount of diagnostic and usage data reported to Microsoft:</t>
    </r>
    <r>
      <rPr>
        <sz val="11"/>
        <color rgb="FF000000"/>
        <rFont val="Calibri"/>
      </rPr>
      <t xml:space="preserve">
</t>
    </r>
    <r>
      <rPr>
        <sz val="11"/>
        <color rgb="FF000000"/>
        <rFont val="Calibri"/>
      </rPr>
      <t xml:space="preserve">-  A value of (0) </t>
    </r>
    <r>
      <rPr>
        <b/>
        <sz val="11"/>
        <color rgb="FF000000"/>
        <rFont val="Calibri"/>
      </rPr>
      <t>Diagnostic data off (not recommended)</t>
    </r>
    <r>
      <rPr>
        <sz val="11"/>
        <color rgb="FF000000"/>
        <rFont val="Calibri"/>
      </rPr>
      <t>. Using this value, no diagnostic data is sent from the device. This value is only supported on Enterprise, Education, and Server editions. If you choose this setting, devices in your organization will still be secure.</t>
    </r>
    <r>
      <rPr>
        <sz val="11"/>
        <color rgb="FF000000"/>
        <rFont val="Calibri"/>
      </rPr>
      <t xml:space="preserve">
</t>
    </r>
    <r>
      <rPr>
        <sz val="11"/>
        <color rgb="FF000000"/>
        <rFont val="Calibri"/>
      </rPr>
      <t xml:space="preserve">-  A value of (1) </t>
    </r>
    <r>
      <rPr>
        <b/>
        <sz val="11"/>
        <color rgb="FF000000"/>
        <rFont val="Calibri"/>
      </rPr>
      <t>Send required diagnostic data</t>
    </r>
    <r>
      <rPr>
        <sz val="11"/>
        <color rgb="FF000000"/>
        <rFont val="Calibri"/>
      </rPr>
      <t xml:space="preserve">. This is the minimum diagnostic data necessary to keep Windows secure, up to date, and performing as expected. Using this value disables the </t>
    </r>
    <r>
      <rPr>
        <i/>
        <sz val="11"/>
        <color rgb="FF000000"/>
        <rFont val="Calibri"/>
      </rPr>
      <t>Optional diagnostic data</t>
    </r>
    <r>
      <rPr>
        <sz val="11"/>
        <color rgb="FF000000"/>
        <rFont val="Calibri"/>
      </rPr>
      <t xml:space="preserve"> control in the Settings app.</t>
    </r>
    <r>
      <rPr>
        <sz val="11"/>
        <color rgb="FF000000"/>
        <rFont val="Calibri"/>
      </rPr>
      <t xml:space="preserve">
</t>
    </r>
    <r>
      <rPr>
        <sz val="11"/>
        <color rgb="FF000000"/>
        <rFont val="Calibri"/>
      </rPr>
      <t xml:space="preserve">-  A value of (3) </t>
    </r>
    <r>
      <rPr>
        <b/>
        <sz val="11"/>
        <color rgb="FF000000"/>
        <rFont val="Calibri"/>
      </rPr>
      <t>Send optional diagnostic data</t>
    </r>
    <r>
      <rPr>
        <sz val="11"/>
        <color rgb="FF000000"/>
        <rFont val="Calibri"/>
      </rPr>
      <t xml:space="preserve">. Additional diagnostic data is collected that helps us to detect, diagnose and fix issues, as well as make product improvements. Required diagnostic data will always be included when you choose to send optional diagnostic data. Optional diagnostic data can also include diagnostic log files and crash dumps. Use the </t>
    </r>
    <r>
      <rPr>
        <i/>
        <sz val="11"/>
        <color rgb="FF000000"/>
        <rFont val="Calibri"/>
      </rPr>
      <t>Limit Dump Collection</t>
    </r>
    <r>
      <rPr>
        <sz val="11"/>
        <color rgb="FF000000"/>
        <rFont val="Calibri"/>
      </rPr>
      <t xml:space="preserve"> and the </t>
    </r>
    <r>
      <rPr>
        <i/>
        <sz val="11"/>
        <color rgb="FF000000"/>
        <rFont val="Calibri"/>
      </rPr>
      <t>Limit Diagnostic Log Collection</t>
    </r>
    <r>
      <rPr>
        <sz val="11"/>
        <color rgb="FF000000"/>
        <rFont val="Calibri"/>
      </rPr>
      <t xml:space="preserve"> policies for more granular control of what optional diagnostic data is sent.</t>
    </r>
    <r>
      <rPr>
        <sz val="11"/>
        <color rgb="FF000000"/>
        <rFont val="Calibri"/>
      </rPr>
      <t xml:space="preserve">
</t>
    </r>
    <r>
      <rPr>
        <sz val="11"/>
        <color rgb="FF000000"/>
        <rFont val="Calibri"/>
      </rPr>
      <t>Windows telemetry settings apply to the Windows operating system and some first party apps. This setting does not apply to third party apps running on Windows 10/11.</t>
    </r>
    <r>
      <rPr>
        <sz val="11"/>
        <color rgb="FF000000"/>
        <rFont val="Calibri"/>
      </rPr>
      <t xml:space="preserve">
</t>
    </r>
    <r>
      <rPr>
        <sz val="11"/>
        <color rgb="FF000000"/>
        <rFont val="Calibri"/>
      </rPr>
      <t xml:space="preserve">The recommended state for this setting is: </t>
    </r>
    <r>
      <rPr>
        <b/>
        <sz val="11"/>
        <color rgb="FF000000"/>
        <rFont val="Calibri"/>
      </rPr>
      <t>Enabled: Diagnostic data off (not recommended)</t>
    </r>
    <r>
      <rPr>
        <sz val="11"/>
        <color rgb="FF000000"/>
        <rFont val="Calibri"/>
      </rPr>
      <t xml:space="preserve"> or </t>
    </r>
    <r>
      <rPr>
        <b/>
        <sz val="11"/>
        <color rgb="FF000000"/>
        <rFont val="Calibri"/>
      </rPr>
      <t>Enabled: Send required diagnostic data</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your organization relies on Windows Update, the minimum recommended setting is </t>
    </r>
    <r>
      <rPr>
        <b/>
        <sz val="11"/>
        <color rgb="FF000000"/>
        <rFont val="Calibri"/>
      </rPr>
      <t>Required diagnostic data</t>
    </r>
    <r>
      <rPr>
        <sz val="11"/>
        <color rgb="FF000000"/>
        <rFont val="Calibri"/>
      </rPr>
      <t>. Because no Windows Update information is collected when diagnostic data is off, important information about update failures is not sent. Microsoft uses this information to fix the causes of those failures and improve the quality of updates.</t>
    </r>
    <r>
      <rPr>
        <sz val="11"/>
        <color rgb="FF000000"/>
        <rFont val="Calibri"/>
      </rPr>
      <t xml:space="preserve">
</t>
    </r>
    <r>
      <rPr>
        <b/>
        <sz val="11"/>
        <color rgb="FF000000"/>
        <rFont val="Calibri"/>
      </rPr>
      <t>Note #2:</t>
    </r>
    <r>
      <rPr>
        <sz val="11"/>
        <color rgb="FF000000"/>
        <rFont val="Calibri"/>
      </rPr>
      <t xml:space="preserve"> The </t>
    </r>
    <r>
      <rPr>
        <i/>
        <sz val="11"/>
        <color rgb="FF000000"/>
        <rFont val="Calibri"/>
      </rPr>
      <t>Configure diagnostic data opt-in settings user interface</t>
    </r>
    <r>
      <rPr>
        <sz val="11"/>
        <color rgb="FF000000"/>
        <rFont val="Calibri"/>
      </rPr>
      <t xml:space="preserve"> group policy can be used to prevent end users from changing their data collection settings.</t>
    </r>
    <r>
      <rPr>
        <sz val="11"/>
        <color rgb="FF000000"/>
        <rFont val="Calibri"/>
      </rPr>
      <t xml:space="preserve">
</t>
    </r>
    <r>
      <rPr>
        <b/>
        <sz val="11"/>
        <color rgb="FF000000"/>
        <rFont val="Calibri"/>
      </rPr>
      <t>Note #3:</t>
    </r>
    <r>
      <rPr>
        <sz val="11"/>
        <color rgb="FF000000"/>
        <rFont val="Calibri"/>
      </rPr>
      <t xml:space="preserve"> Enhanced diagnostic data setting is not available on Windows 11 and Windows Server 2022 and has been replaced with policies that can control the amount of optional diagnostic data that is sent. For more information on these settings visit Manage diagnostic data using Group Policy and MDM </t>
    </r>
    <r>
      <rPr>
        <sz val="11"/>
        <color rgb="FF0000FF"/>
        <rFont val="Calibri"/>
      </rPr>
      <t>(https://docs.microsoft.com/en-us/windows/privacy/configure-windows-diagnostic-data-in-your-organization#manage-diagnostic-data-using-group-policy-and-mdm)</t>
    </r>
  </si>
  <si>
    <r>
      <rPr>
        <sz val="11"/>
        <color rgb="FF000000"/>
        <rFont val="Calibri"/>
      </rPr>
      <t>Certain aspects of Microsoft Anti-Virus must have the setting</t>
    </r>
    <r>
      <rPr>
        <sz val="11"/>
        <color rgb="FF000000"/>
        <rFont val="Calibri"/>
      </rPr>
      <t xml:space="preserve">
</t>
    </r>
    <r>
      <rPr>
        <sz val="11"/>
        <color rgb="FF000000"/>
        <rFont val="Calibri"/>
      </rPr>
      <t>Allow Diagnostic Data</t>
    </r>
    <r>
      <rPr>
        <sz val="11"/>
        <color rgb="FF000000"/>
        <rFont val="Calibri"/>
      </rPr>
      <t xml:space="preserve">
</t>
    </r>
    <r>
      <rPr>
        <sz val="11"/>
        <color rgb="FF000000"/>
        <rFont val="Calibri"/>
      </rPr>
      <t>on and sending data to function properly.</t>
    </r>
  </si>
  <si>
    <r>
      <rPr>
        <sz val="11"/>
        <color rgb="FF000000"/>
        <rFont val="Calibri"/>
      </rPr>
      <t>Note that setting values of 0 or 1 will degrade certain experiences on the device.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</si>
  <si>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HKLM\SOFTWARE\Policies\Microsoft\Windows\DataCollection:AllowTelemetry</t>
    </r>
    <r>
      <rPr>
        <sz val="11"/>
        <color rgb="FF006096"/>
        <rFont val="Roboto Condensed"/>
      </rPr>
      <t xml:space="preserve">
</t>
    </r>
  </si>
  <si>
    <r>
      <rPr>
        <sz val="11"/>
        <color rgb="FF000000"/>
        <rFont val="Calibri"/>
      </rPr>
      <t>Disabled. (The device will send required diagnostic data and the end user can choose whether to send optional diagnostic data from the Settings app.)</t>
    </r>
  </si>
  <si>
    <t>Medium-34.03</t>
  </si>
  <si>
    <r>
      <rPr>
        <sz val="11"/>
        <rFont val="Calibri"/>
      </rPr>
      <t xml:space="preserve">Ensure </t>
    </r>
    <r>
      <rPr>
        <sz val="11"/>
        <color rgb="FF000000"/>
        <rFont val="Calibri"/>
      </rPr>
      <t>'</t>
    </r>
    <r>
      <rPr>
        <b/>
        <sz val="11"/>
        <color rgb="FF000000"/>
        <rFont val="Calibri"/>
      </rPr>
      <t>Configure Corporate Windows Error Reporting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</si>
  <si>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Error Reporting\Advanced Error Reporting Settings\Configure Corporate Windows Error Reporting</t>
    </r>
    <r>
      <rPr>
        <sz val="11"/>
        <color rgb="FF006096"/>
        <rFont val="Roboto Condensed"/>
      </rPr>
      <t xml:space="preserve">
</t>
    </r>
  </si>
  <si>
    <t>Safe Mode</t>
  </si>
  <si>
    <t>Medium-35.00</t>
  </si>
  <si>
    <r>
      <rPr>
        <b/>
        <sz val="11"/>
        <color rgb="FF003B5C"/>
        <rFont val="Calibri"/>
      </rPr>
      <t>Section overview: 'Safe Mode'</t>
    </r>
  </si>
  <si>
    <r>
      <rPr>
        <sz val="11"/>
        <color rgb="FF000000"/>
        <rFont val="Calibri"/>
      </rPr>
      <t xml:space="preserve">Configure the individual setting in recommendation </t>
    </r>
    <r>
      <rPr>
        <b/>
        <sz val="11"/>
        <color rgb="FF000000"/>
        <rFont val="Calibri"/>
      </rPr>
      <t>Medium-35.01</t>
    </r>
    <r>
      <rPr>
        <sz val="11"/>
        <color rgb="FF000000"/>
        <rFont val="Calibri"/>
      </rPr>
      <t xml:space="preserve"> to implement safe Mode.</t>
    </r>
  </si>
  <si>
    <r>
      <rPr>
        <sz val="11"/>
        <color rgb="FF000000"/>
        <rFont val="Calibri"/>
      </rPr>
      <t>Malicious actors with standard user credentials that can boot into Microsoft Windows using Safe Mode, Safe Mode with Networking or Safe Mode with Command Prompt options may be able to bypass system protections and security functionality. To reduce this risk, users with standard credentials should be prevented from using Safe Mode options to log in. The following registry entry can be implemented using Group Policy preferences to prevent non-administrators from using Safe Mode options.</t>
    </r>
  </si>
  <si>
    <t>Medium-35.01</t>
  </si>
  <si>
    <r>
      <rPr>
        <sz val="11"/>
        <rFont val="Calibri"/>
      </rPr>
      <t xml:space="preserve">Ensure </t>
    </r>
    <r>
      <rPr>
        <sz val="11"/>
        <color rgb="FF000000"/>
        <rFont val="Calibri"/>
      </rPr>
      <t>'</t>
    </r>
    <r>
      <rPr>
        <b/>
        <sz val="11"/>
        <color rgb="FF000000"/>
        <rFont val="Calibri"/>
      </rPr>
      <t>SafeModeBlockNonAdmins</t>
    </r>
    <r>
      <rPr>
        <sz val="11"/>
        <color rgb="FF000000"/>
        <rFont val="Calibri"/>
      </rPr>
      <t>'</t>
    </r>
    <r>
      <rPr>
        <sz val="11"/>
        <color rgb="FF000000"/>
        <rFont val="Calibri"/>
      </rPr>
      <t xml:space="preserve"> is set to </t>
    </r>
    <r>
      <rPr>
        <sz val="11"/>
        <color rgb="FF000000"/>
        <rFont val="Calibri"/>
      </rPr>
      <t>'</t>
    </r>
    <r>
      <rPr>
        <b/>
        <sz val="11"/>
        <color rgb="FF000000"/>
        <rFont val="Calibri"/>
      </rPr>
      <t>0x00000001 (1)</t>
    </r>
    <r>
      <rPr>
        <sz val="11"/>
        <color rgb="FF000000"/>
        <rFont val="Calibri"/>
      </rPr>
      <t>'</t>
    </r>
  </si>
  <si>
    <r>
      <rPr>
        <sz val="11"/>
        <color rgb="FF000000"/>
        <rFont val="Calibri"/>
      </rPr>
      <t xml:space="preserve">Set the following registry entry to </t>
    </r>
    <r>
      <rPr>
        <b/>
        <sz val="11"/>
        <color rgb="FF000000"/>
        <rFont val="Calibri"/>
      </rPr>
      <t>0x00000001 (1)</t>
    </r>
    <r>
      <rPr>
        <sz val="11"/>
        <color rgb="FF000000"/>
        <rFont val="Calibri"/>
      </rPr>
      <t>:</t>
    </r>
    <r>
      <rPr>
        <sz val="11"/>
        <color rgb="FF000000"/>
        <rFont val="Calibri"/>
      </rPr>
      <t xml:space="preserve">
</t>
    </r>
    <r>
      <rPr>
        <sz val="11"/>
        <color rgb="FF006096"/>
        <rFont val="Roboto Condensed"/>
      </rPr>
      <t>HKEY_LOCAL_MACHINE\SOFTWARE\Microsoft\Windows\CurrentVersion\Policies\System\SafeModeBlockNonAdmins</t>
    </r>
    <r>
      <rPr>
        <sz val="11"/>
        <color rgb="FF006096"/>
        <rFont val="Roboto Condensed"/>
      </rPr>
      <t xml:space="preserve">
</t>
    </r>
  </si>
  <si>
    <t>Secure channel communications</t>
  </si>
  <si>
    <t>Medium-36.00</t>
  </si>
  <si>
    <r>
      <rPr>
        <b/>
        <sz val="11"/>
        <color rgb="FF003B5C"/>
        <rFont val="Calibri"/>
      </rPr>
      <t>Section overview: 'Secure channel communications'</t>
    </r>
  </si>
  <si>
    <r>
      <rPr>
        <sz val="11"/>
        <color rgb="FF000000"/>
        <rFont val="Calibri"/>
      </rPr>
      <t xml:space="preserve">Configure the individual settings in recommendations </t>
    </r>
    <r>
      <rPr>
        <b/>
        <sz val="11"/>
        <color rgb="FF000000"/>
        <rFont val="Calibri"/>
      </rPr>
      <t>Medium-36.01</t>
    </r>
    <r>
      <rPr>
        <sz val="11"/>
        <color rgb="FF000000"/>
        <rFont val="Calibri"/>
      </rPr>
      <t xml:space="preserve"> through </t>
    </r>
    <r>
      <rPr>
        <b/>
        <sz val="11"/>
        <color rgb="FF000000"/>
        <rFont val="Calibri"/>
      </rPr>
      <t>Medium-36.04</t>
    </r>
    <r>
      <rPr>
        <sz val="11"/>
        <color rgb="FF000000"/>
        <rFont val="Calibri"/>
      </rPr>
      <t xml:space="preserve"> to implement secure channel communications.</t>
    </r>
  </si>
  <si>
    <r>
      <rPr>
        <sz val="11"/>
        <color rgb="FF000000"/>
        <rFont val="Calibri"/>
      </rPr>
      <t>Periodically, workstations connected to a domain will communicate with the domain controllers. If malicious actors have access to unprotected network communications, they may be able to capture or modify sensitive information communicated between workstations and the domain controllers. To reduce this risk, all secure channel communications should be signed and encrypted with strong session keys.</t>
    </r>
  </si>
  <si>
    <t>Medium-36.01</t>
  </si>
  <si>
    <r>
      <rPr>
        <sz val="11"/>
        <rFont val="Calibri"/>
      </rPr>
      <t xml:space="preserve">Ensure </t>
    </r>
    <r>
      <rPr>
        <sz val="11"/>
        <color rgb="FF000000"/>
        <rFont val="Calibri"/>
      </rPr>
      <t>'</t>
    </r>
    <r>
      <rPr>
        <b/>
        <sz val="11"/>
        <color rgb="FF000000"/>
        <rFont val="Calibri"/>
      </rPr>
      <t>Domain member: Digitally encrypt or sign secure channel data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</si>
  <si>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encrypt or sign secure channel data (always)</t>
    </r>
    <r>
      <rPr>
        <sz val="11"/>
        <color rgb="FF006096"/>
        <rFont val="Roboto Condensed"/>
      </rPr>
      <t xml:space="preserve">
</t>
    </r>
  </si>
  <si>
    <r>
      <rPr>
        <sz val="11"/>
        <color rgb="FF000000"/>
        <rFont val="Calibri"/>
      </rPr>
      <t>This policy setting determines whether all secure channel traffic that is initiated by the domain member must be signed or encrypted.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</si>
  <si>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When a computer joins a domain, a computer account is created. After it joins the domain, the computer uses the password for that account to create a secure channel with the Domain Controller for its domain every time that it restarts. Requests that are sent on the secure channel are authenticated—and sensitive information such as passwords are encrypted—but the channel is not integrity-checked, and not all information is encrypted.</t>
    </r>
    <r>
      <rPr>
        <sz val="11"/>
        <color rgb="FF000000"/>
        <rFont val="Calibri"/>
      </rPr>
      <t xml:space="preserve">
</t>
    </r>
    <r>
      <rPr>
        <sz val="11"/>
        <color rgb="FF000000"/>
        <rFont val="Calibri"/>
      </rPr>
      <t>Digital encryption and signing of the secure channel is a good idea where it is supported. The secure channel protects domain credentials as they are sent to the Domain Controller.</t>
    </r>
  </si>
  <si>
    <r>
      <rPr>
        <sz val="11"/>
        <color rgb="FF000000"/>
        <rFont val="Calibri"/>
      </rPr>
      <t xml:space="preserve">None - this is the default behavior. However, only Windows NT 4.0 with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 Therefore, you cannot enable the Domain member: Digitally encrypt or sign secure channel data (always) setting on Domain Controllers that support Windows 98 clients as members of the domain. Potential impacts can include the following:</t>
    </r>
    <r>
      <rPr>
        <sz val="11"/>
        <color rgb="FF000000"/>
        <rFont val="Calibri"/>
      </rPr>
      <t xml:space="preserve">
</t>
    </r>
    <r>
      <rPr>
        <sz val="11"/>
        <color rgb="FF000000"/>
        <rFont val="Calibri"/>
      </rPr>
      <t>- The ability to create or delete trust relationships with clients running versions of Windows earlier than Windows NT 4.0 with SP6a will be disabled.</t>
    </r>
    <r>
      <rPr>
        <sz val="11"/>
        <color rgb="FF000000"/>
        <rFont val="Calibri"/>
      </rPr>
      <t xml:space="preserve">
</t>
    </r>
    <r>
      <rPr>
        <sz val="11"/>
        <color rgb="FF000000"/>
        <rFont val="Calibri"/>
      </rPr>
      <t>- Logons from clients running versions of Windows earlier than Windows NT 4.0 with SP6a will be disabled.</t>
    </r>
    <r>
      <rPr>
        <sz val="11"/>
        <color rgb="FF000000"/>
        <rFont val="Calibri"/>
      </rPr>
      <t xml:space="preserve">
</t>
    </r>
    <r>
      <rPr>
        <sz val="11"/>
        <color rgb="FF000000"/>
        <rFont val="Calibri"/>
      </rPr>
      <t>- The ability to authenticate other domains' users from a Domain Controller running a version of Windows earlier than Windows NT 4.0 with SP6a in a trusted domain will be disabled.</t>
    </r>
    <r>
      <rPr>
        <sz val="11"/>
        <color rgb="FF000000"/>
        <rFont val="Calibri"/>
      </rPr>
      <t xml:space="preserve">
</t>
    </r>
    <r>
      <rPr>
        <sz val="11"/>
        <color rgb="FF000000"/>
        <rFont val="Calibri"/>
      </rPr>
      <t>You can enable this policy setting after you eliminate all Windows 9x clients from the domain and upgrade all Windows NT 4.0 servers and Domain Controllers from trusted/trusting domains to Windows NT 4.0 with SP6a.</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</si>
  <si>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HKLM\SYSTEM\CurrentControlSet\Services\Netlogon\Parameters:RequireSignOrSeal</t>
    </r>
    <r>
      <rPr>
        <sz val="11"/>
        <color rgb="FF006096"/>
        <rFont val="Roboto Condensed"/>
      </rPr>
      <t xml:space="preserve">
</t>
    </r>
  </si>
  <si>
    <r>
      <rPr>
        <sz val="11"/>
        <color rgb="FF000000"/>
        <rFont val="Calibri"/>
      </rPr>
      <t>Enabled. (All secure channel data must be signed or encrypted.)</t>
    </r>
  </si>
  <si>
    <t>Medium-36.02</t>
  </si>
  <si>
    <r>
      <rPr>
        <sz val="11"/>
        <rFont val="Calibri"/>
      </rPr>
      <t xml:space="preserve">Ensure </t>
    </r>
    <r>
      <rPr>
        <sz val="11"/>
        <color rgb="FF000000"/>
        <rFont val="Calibri"/>
      </rPr>
      <t>'</t>
    </r>
    <r>
      <rPr>
        <b/>
        <sz val="11"/>
        <color rgb="FF000000"/>
        <rFont val="Calibri"/>
      </rPr>
      <t>Domain member: Digitally encrypt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</si>
  <si>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encrypt secure channel data (when possible)</t>
    </r>
    <r>
      <rPr>
        <sz val="11"/>
        <color rgb="FF006096"/>
        <rFont val="Roboto Condensed"/>
      </rPr>
      <t xml:space="preserve">
</t>
    </r>
  </si>
  <si>
    <r>
      <rPr>
        <sz val="11"/>
        <color rgb="FF000000"/>
        <rFont val="Calibri"/>
      </rPr>
      <t>This policy setting determines whether a domain member should attempt to negotiate encryption for all secure channel traffic that it initiates.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</si>
  <si>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However, only Windows NT 4.0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</si>
  <si>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HKLM\SYSTEM\CurrentControlSet\Services\Netlogon\Parameters:SealSecureChannel</t>
    </r>
    <r>
      <rPr>
        <sz val="11"/>
        <color rgb="FF006096"/>
        <rFont val="Roboto Condensed"/>
      </rPr>
      <t xml:space="preserve">
</t>
    </r>
  </si>
  <si>
    <r>
      <rPr>
        <sz val="11"/>
        <color rgb="FF000000"/>
        <rFont val="Calibri"/>
      </rPr>
      <t>Enabled. (The domain member will request encryption of all secure channel traffic.)</t>
    </r>
  </si>
  <si>
    <t>Medium-36.03</t>
  </si>
  <si>
    <r>
      <rPr>
        <sz val="11"/>
        <rFont val="Calibri"/>
      </rPr>
      <t xml:space="preserve">Ensure </t>
    </r>
    <r>
      <rPr>
        <sz val="11"/>
        <color rgb="FF000000"/>
        <rFont val="Calibri"/>
      </rPr>
      <t>'</t>
    </r>
    <r>
      <rPr>
        <b/>
        <sz val="11"/>
        <color rgb="FF000000"/>
        <rFont val="Calibri"/>
      </rPr>
      <t>Domain member: Digitally sign secure channel data (when possible)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</si>
  <si>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Digitally sign secure channel data (when possible)</t>
    </r>
    <r>
      <rPr>
        <sz val="11"/>
        <color rgb="FF006096"/>
        <rFont val="Roboto Condensed"/>
      </rPr>
      <t xml:space="preserve">
</t>
    </r>
  </si>
  <si>
    <r>
      <rPr>
        <sz val="11"/>
        <color rgb="FF000000"/>
        <rFont val="Calibri"/>
      </rPr>
      <t>This policy setting determines whether a domain member should attempt to negotiate whether all secure channel traffic that it initiates must be digitally signed. Digital signatures protect the traffic from being modified by anyone who captures the data as it traverses the network.</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</si>
  <si>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 xml:space="preserve">None - this is the default behavior. However, only Windows NT 4.0 with Service Pack 6a (SP6a) and subsequent versions of the Windows operating system support digital encryption and signing of the secure channel. Windows 98 Second Edition clients do not support it unless they have </t>
    </r>
    <r>
      <rPr>
        <b/>
        <sz val="11"/>
        <color rgb="FF000000"/>
        <rFont val="Calibri"/>
      </rPr>
      <t>Dsclient</t>
    </r>
    <r>
      <rPr>
        <sz val="11"/>
        <color rgb="FF000000"/>
        <rFont val="Calibri"/>
      </rPr>
      <t xml:space="preserve"> installed.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</si>
  <si>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HKLM\SYSTEM\CurrentControlSet\Services\Netlogon\Parameters:SignSecureChannel</t>
    </r>
    <r>
      <rPr>
        <sz val="11"/>
        <color rgb="FF006096"/>
        <rFont val="Roboto Condensed"/>
      </rPr>
      <t xml:space="preserve">
</t>
    </r>
  </si>
  <si>
    <r>
      <rPr>
        <sz val="11"/>
        <color rgb="FF000000"/>
        <rFont val="Calibri"/>
      </rPr>
      <t>Enabled. (The domain member will request digital signing of all secure channel traffic.)</t>
    </r>
  </si>
  <si>
    <t>Medium-36.04</t>
  </si>
  <si>
    <r>
      <rPr>
        <sz val="11"/>
        <rFont val="Calibri"/>
      </rPr>
      <t xml:space="preserve">Ensure </t>
    </r>
    <r>
      <rPr>
        <sz val="11"/>
        <color rgb="FF000000"/>
        <rFont val="Calibri"/>
      </rPr>
      <t>'</t>
    </r>
    <r>
      <rPr>
        <b/>
        <sz val="11"/>
        <color rgb="FF000000"/>
        <rFont val="Calibri"/>
      </rPr>
      <t>Domain member: Require strong (Windows 2000 or later) session key</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</si>
  <si>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Require strong (Windows 2000 or later) session key</t>
    </r>
    <r>
      <rPr>
        <sz val="11"/>
        <color rgb="FF006096"/>
        <rFont val="Roboto Condensed"/>
      </rPr>
      <t xml:space="preserve">
</t>
    </r>
  </si>
  <si>
    <r>
      <rPr>
        <sz val="11"/>
        <color rgb="FF000000"/>
        <rFont val="Calibri"/>
      </rPr>
      <t>When this policy setting is enabled, a secure channel can only be established with Domain Controllers that are capable of encrypting secure channel data with a strong (128-bit) session key.</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</si>
  <si>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Session keys that are used to establish secure channel communications between Domain Controllers and member computers are much stronger in Windows 2000 than they were in previous Microsoft operating systems. Whenever possible, these stronger session keys should be used to help protect secure channel communications from attacks that attempt to hijack network sessions and eavesdropping.</t>
    </r>
    <r>
      <rPr>
        <sz val="11"/>
        <color rgb="FF000000"/>
        <rFont val="Calibri"/>
      </rPr>
      <t xml:space="preserve">
</t>
    </r>
    <r>
      <rPr>
        <sz val="11"/>
        <color rgb="FF000000"/>
        <rFont val="Calibri"/>
      </rPr>
      <t>Eavesdropping is a form of hacking in which network data is read or altered in transit. The data can be modified to hide or change the sender, or be redirected.</t>
    </r>
  </si>
  <si>
    <r>
      <rPr>
        <sz val="11"/>
        <color rgb="FF000000"/>
        <rFont val="Calibri"/>
      </rPr>
      <t>None - this is the default behavior. However, computers will not be able to join Windows NT 4.0 domains, and trusts between Active Directory domains and Windows NT-style domains may not work properly.</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</si>
  <si>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HKLM\SYSTEM\CurrentControlSet\Services\Netlogon\Parameters:RequireStrongKey</t>
    </r>
    <r>
      <rPr>
        <sz val="11"/>
        <color rgb="FF006096"/>
        <rFont val="Roboto Condensed"/>
      </rPr>
      <t xml:space="preserve">
</t>
    </r>
  </si>
  <si>
    <r>
      <rPr>
        <sz val="11"/>
        <color rgb="FF000000"/>
        <rFont val="Calibri"/>
      </rPr>
      <t>Enabled. (The secure channel will not be established unless 128-bit encryption can be performed.)</t>
    </r>
  </si>
  <si>
    <t>Security policies</t>
  </si>
  <si>
    <t>Medium-37.00</t>
  </si>
  <si>
    <r>
      <rPr>
        <b/>
        <sz val="11"/>
        <color rgb="FF003B5C"/>
        <rFont val="Calibri"/>
      </rPr>
      <t>Section overview: 'Security policies'</t>
    </r>
  </si>
  <si>
    <r>
      <rPr>
        <sz val="11"/>
        <color rgb="FF000000"/>
        <rFont val="Calibri"/>
      </rPr>
      <t xml:space="preserve">Configure the individual settings in recommendations </t>
    </r>
    <r>
      <rPr>
        <b/>
        <sz val="11"/>
        <color rgb="FF000000"/>
        <rFont val="Calibri"/>
      </rPr>
      <t>Medium-37.01</t>
    </r>
    <r>
      <rPr>
        <sz val="11"/>
        <color rgb="FF000000"/>
        <rFont val="Calibri"/>
      </rPr>
      <t xml:space="preserve"> through </t>
    </r>
    <r>
      <rPr>
        <b/>
        <sz val="11"/>
        <color rgb="FF000000"/>
        <rFont val="Calibri"/>
      </rPr>
      <t>Medium-37.13</t>
    </r>
    <r>
      <rPr>
        <sz val="11"/>
        <color rgb="FF000000"/>
        <rFont val="Calibri"/>
      </rPr>
      <t xml:space="preserve"> to implement security policies.</t>
    </r>
  </si>
  <si>
    <r>
      <rPr>
        <sz val="11"/>
        <color rgb="FF000000"/>
        <rFont val="Calibri"/>
      </rPr>
      <t>By failing to comprehensively specify security policies, malicious actors may be able to exploit weaknesses in a workstation's Group Policy settings to gain access to sensitive information. To reduce this risk, security policies should be comprehensively specified. The following Group Policy settings can be implemented, in addition to those specifically mentioned in other areas of this publication, to form a comprehensive set of security policies.</t>
    </r>
  </si>
  <si>
    <t>Medium-37.01</t>
  </si>
  <si>
    <r>
      <rPr>
        <sz val="11"/>
        <rFont val="Calibri"/>
      </rPr>
      <t xml:space="preserve">Ensure </t>
    </r>
    <r>
      <rPr>
        <sz val="11"/>
        <color rgb="FF000000"/>
        <rFont val="Calibri"/>
      </rPr>
      <t>'</t>
    </r>
    <r>
      <rPr>
        <b/>
        <sz val="11"/>
        <color rgb="FF000000"/>
        <rFont val="Calibri"/>
      </rPr>
      <t>Turn off multicast name resolution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</si>
  <si>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Templates\Network\DNS Client\Turn off multicast name resolution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DnsClient.admx/adml</t>
    </r>
    <r>
      <rPr>
        <sz val="11"/>
        <color rgb="FF000000"/>
        <rFont val="Calibri"/>
      </rPr>
      <t xml:space="preserve"> that is included with the Microsoft Windows 8.0 &amp; Server 2012 (non-R2) Administrative Templates (or newer).</t>
    </r>
  </si>
  <si>
    <r>
      <rPr>
        <sz val="11"/>
        <color rgb="FF000000"/>
        <rFont val="Calibri"/>
      </rPr>
      <t>Link-Local Multicast Name Resolution (LLMNR) is a secondary name resolution protocol. With LLMNR, queries are sent using multicast over a local network link on a single subnet from a client computer to another client computer on the same subnet that also has LLMNR enabled. LLMNR does not require a DNS server or DNS client configuration and provides name resolution in scenarios in which conventional DNS name resolution is not possible.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</si>
  <si>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 threat actors can listen on a network for these LLMNR (UDP/5355) or NBT-NS (UDP/137) broadcasts and respond to them, tricking the host into thinking that it knows the location of the requested system.</t>
    </r>
    <r>
      <rPr>
        <sz val="11"/>
        <color rgb="FF000000"/>
        <rFont val="Calibri"/>
      </rPr>
      <t xml:space="preserve">
</t>
    </r>
    <r>
      <rPr>
        <sz val="11"/>
        <color rgb="FF000000"/>
        <rFont val="Calibri"/>
      </rPr>
      <t>Note:</t>
    </r>
    <r>
      <rPr>
        <sz val="11"/>
        <color rgb="FF000000"/>
        <rFont val="Calibri"/>
      </rPr>
      <t xml:space="preserve">
</t>
    </r>
    <r>
      <rPr>
        <sz val="11"/>
        <color rgb="FF000000"/>
        <rFont val="Calibri"/>
      </rPr>
      <t>To completely mitigate local name resolution poisoning, in addition to this setting, the properties of each installed NIC should also be set to</t>
    </r>
    <r>
      <rPr>
        <sz val="11"/>
        <color rgb="FF000000"/>
        <rFont val="Calibri"/>
      </rPr>
      <t xml:space="preserve">
</t>
    </r>
    <r>
      <rPr>
        <sz val="11"/>
        <color rgb="FF000000"/>
        <rFont val="Calibri"/>
      </rPr>
      <t>Disable NetBIOS over TCP/IP</t>
    </r>
    <r>
      <rPr>
        <sz val="11"/>
        <color rgb="FF000000"/>
        <rFont val="Calibri"/>
      </rPr>
      <t xml:space="preserve">
</t>
    </r>
    <r>
      <rPr>
        <sz val="11"/>
        <color rgb="FF000000"/>
        <rFont val="Calibri"/>
      </rPr>
      <t>(on the WINS tab in the NIC properties). Unfortunately, there is no global setting to achieve this that automatically applies to all NICs - it is a per-NIC setting that varies with different NIC hardware installations.</t>
    </r>
  </si>
  <si>
    <r>
      <rPr>
        <sz val="11"/>
        <color rgb="FF000000"/>
        <rFont val="Calibri"/>
      </rPr>
      <t>In the event DNS is unavailable a system will be unable to request it from other systems on the same subnet.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</si>
  <si>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 NT\DNSClient:EnableMulticast</t>
    </r>
    <r>
      <rPr>
        <sz val="11"/>
        <color rgb="FF006096"/>
        <rFont val="Roboto Condensed"/>
      </rPr>
      <t xml:space="preserve">
</t>
    </r>
  </si>
  <si>
    <r>
      <rPr>
        <sz val="11"/>
        <color rgb="FF000000"/>
        <rFont val="Calibri"/>
      </rPr>
      <t>Disabled. (LLMNR will be enabled on all available network adapters.)</t>
    </r>
  </si>
  <si>
    <t>Medium-37.02</t>
  </si>
  <si>
    <r>
      <rPr>
        <sz val="11"/>
        <rFont val="Calibri"/>
      </rPr>
      <t xml:space="preserve">Ensure </t>
    </r>
    <r>
      <rPr>
        <sz val="11"/>
        <color rgb="FF000000"/>
        <rFont val="Calibri"/>
      </rPr>
      <t>'</t>
    </r>
    <r>
      <rPr>
        <b/>
        <sz val="11"/>
        <color rgb="FF000000"/>
        <rFont val="Calibri"/>
      </rPr>
      <t>Allow Windows to automatically connect to suggested open hotspots, to networks shared by contacts, and to hotspots offering paid services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</si>
  <si>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Templates\Network\WLAN Service\WLAN Settings\Allow Windows to automatically connect to suggested open hotspots, to networks shared by contacts, and to hotspots offering paid services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wlansvc.admx/adml</t>
    </r>
    <r>
      <rPr>
        <sz val="11"/>
        <color rgb="FF000000"/>
        <rFont val="Calibri"/>
      </rPr>
      <t xml:space="preserve"> that is included with the Microsoft Windows 10 Release 1511 Administrative Templates (or newer).</t>
    </r>
  </si>
  <si>
    <r>
      <rPr>
        <sz val="11"/>
        <color rgb="FF000000"/>
        <rFont val="Calibri"/>
      </rPr>
      <t>This policy setting determines whether users can enable the following WLAN settings: "Connect to suggested open hotspots," "Connect to networks shared by my contacts," and "Enable paid services".</t>
    </r>
    <r>
      <rPr>
        <sz val="11"/>
        <color rgb="FF000000"/>
        <rFont val="Calibri"/>
      </rPr>
      <t xml:space="preserve">
</t>
    </r>
    <r>
      <rPr>
        <sz val="11"/>
        <color rgb="FF000000"/>
        <rFont val="Calibri"/>
      </rPr>
      <t>- "Connect to suggested open hotspots" enables Windows to automatically connect users to open hotspots it knows about by crowdsourcing networks that other people using Windows have connected to.</t>
    </r>
    <r>
      <rPr>
        <sz val="11"/>
        <color rgb="FF000000"/>
        <rFont val="Calibri"/>
      </rPr>
      <t xml:space="preserve">
</t>
    </r>
    <r>
      <rPr>
        <sz val="11"/>
        <color rgb="FF000000"/>
        <rFont val="Calibri"/>
      </rPr>
      <t>- "Connect to networks shared by my contacts" enables Windows to automatically connect to networks that the user's contacts have shared with them, and enables users on this device to share networks with their contacts.</t>
    </r>
    <r>
      <rPr>
        <sz val="11"/>
        <color rgb="FF000000"/>
        <rFont val="Calibri"/>
      </rPr>
      <t xml:space="preserve">
</t>
    </r>
    <r>
      <rPr>
        <sz val="11"/>
        <color rgb="FF000000"/>
        <rFont val="Calibri"/>
      </rPr>
      <t>- "Enable paid services" enables Windows to temporarily connect to open hotspots to determine if paid services are available.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These features are also known by the name "</t>
    </r>
    <r>
      <rPr>
        <i/>
        <sz val="11"/>
        <color rgb="FF000000"/>
        <rFont val="Calibri"/>
      </rPr>
      <t>Wi-Fi Sense</t>
    </r>
    <r>
      <rPr>
        <sz val="11"/>
        <color rgb="FF000000"/>
        <rFont val="Calibri"/>
      </rPr>
      <t>".</t>
    </r>
  </si>
  <si>
    <r>
      <rPr>
        <sz val="11"/>
        <color rgb="FF000000"/>
        <rFont val="Calibri"/>
      </rPr>
      <t>Automatically connecting to an open hotspot or network can introduce the system to a rogue network with malicious intent.</t>
    </r>
  </si>
  <si>
    <r>
      <rPr>
        <i/>
        <sz val="11"/>
        <color rgb="FF000000"/>
        <rFont val="Calibri"/>
      </rPr>
      <t>Connect to suggested open hotspots</t>
    </r>
    <r>
      <rPr>
        <sz val="11"/>
        <color rgb="FF000000"/>
        <rFont val="Calibri"/>
      </rPr>
      <t xml:space="preserve">, </t>
    </r>
    <r>
      <rPr>
        <i/>
        <sz val="11"/>
        <color rgb="FF000000"/>
        <rFont val="Calibri"/>
      </rPr>
      <t>Connect to networks shared by my contacts</t>
    </r>
    <r>
      <rPr>
        <sz val="11"/>
        <color rgb="FF000000"/>
        <rFont val="Calibri"/>
      </rPr>
      <t xml:space="preserve">, and </t>
    </r>
    <r>
      <rPr>
        <i/>
        <sz val="11"/>
        <color rgb="FF000000"/>
        <rFont val="Calibri"/>
      </rPr>
      <t>Enable paid services</t>
    </r>
    <r>
      <rPr>
        <sz val="11"/>
        <color rgb="FF000000"/>
        <rFont val="Calibri"/>
      </rPr>
      <t xml:space="preserve"> will each be turned off and users on the device will be prevented from enabling them.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</si>
  <si>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HKLM\SOFTWARE\Microsoft\WcmSvc\wifinetworkmanager\config:AutoConnectAllowedOEM</t>
    </r>
    <r>
      <rPr>
        <sz val="11"/>
        <color rgb="FF006096"/>
        <rFont val="Roboto Condensed"/>
      </rPr>
      <t xml:space="preserve">
</t>
    </r>
  </si>
  <si>
    <r>
      <rPr>
        <sz val="11"/>
        <color rgb="FF000000"/>
        <rFont val="Calibri"/>
      </rPr>
      <t>Enabled. (Users can choose to enable or disable either "Connect to suggested open hotspots" or "Connect to networks shared by my contacts".)</t>
    </r>
  </si>
  <si>
    <t>Medium-37.03</t>
  </si>
  <si>
    <r>
      <rPr>
        <sz val="11"/>
        <rFont val="Calibri"/>
      </rPr>
      <t xml:space="preserve">Ensure </t>
    </r>
    <r>
      <rPr>
        <sz val="11"/>
        <color rgb="FF000000"/>
        <rFont val="Calibri"/>
      </rPr>
      <t>'</t>
    </r>
    <r>
      <rPr>
        <b/>
        <sz val="11"/>
        <color rgb="FF000000"/>
        <rFont val="Calibri"/>
      </rPr>
      <t>Turn off Microsoft consumer experiences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</si>
  <si>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Components\Cloud Content\Turn off Microsoft consumer experiences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CloudContent.admx/adml</t>
    </r>
    <r>
      <rPr>
        <sz val="11"/>
        <color rgb="FF000000"/>
        <rFont val="Calibri"/>
      </rPr>
      <t xml:space="preserve"> that is included with the Microsoft Windows 10 Release 1511 Administrative Templates (or newer).</t>
    </r>
  </si>
  <si>
    <r>
      <rPr>
        <sz val="11"/>
        <color rgb="FF000000"/>
        <rFont val="Calibri"/>
      </rPr>
      <t>This policy setting turns off experiences that help consumers make the most of their devices and Microsoft account.</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this policy setting only applies to Windows 10 Enterprise and Windows 10 Education editions.</t>
    </r>
  </si>
  <si>
    <r>
      <rPr>
        <sz val="11"/>
        <color rgb="FF000000"/>
        <rFont val="Calibri"/>
      </rPr>
      <t>Having apps silently install in an enterprise managed environment is not good security practice - especially if the apps send data back to a third-party.</t>
    </r>
  </si>
  <si>
    <r>
      <rPr>
        <sz val="11"/>
        <color rgb="FF000000"/>
        <rFont val="Calibri"/>
      </rPr>
      <t>Users will no longer see personalized recommendations from Microsoft and notifications about their Microsoft account.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</si>
  <si>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HKLM\SOFTWARE\Policies\Microsoft\Windows\CloudContent:DisableWindowsConsumerFeatures</t>
    </r>
    <r>
      <rPr>
        <sz val="11"/>
        <color rgb="FF006096"/>
        <rFont val="Roboto Condensed"/>
      </rPr>
      <t xml:space="preserve">
</t>
    </r>
  </si>
  <si>
    <r>
      <rPr>
        <sz val="11"/>
        <color rgb="FF000000"/>
        <rFont val="Calibri"/>
      </rPr>
      <t>Disabled. (Users may see suggestions from Microsoft and notifications about their Microsoft account.)</t>
    </r>
  </si>
  <si>
    <t>Medium-37.04</t>
  </si>
  <si>
    <r>
      <rPr>
        <sz val="11"/>
        <rFont val="Calibri"/>
      </rPr>
      <t xml:space="preserve">Ensure </t>
    </r>
    <r>
      <rPr>
        <sz val="11"/>
        <color rgb="FF000000"/>
        <rFont val="Calibri"/>
      </rPr>
      <t>'</t>
    </r>
    <r>
      <rPr>
        <b/>
        <sz val="11"/>
        <color rgb="FF000000"/>
        <rFont val="Calibri"/>
      </rPr>
      <t>Turn off heap termination on corruption</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</si>
  <si>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heap termination on corruption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Explorer.admx/adml</t>
    </r>
    <r>
      <rPr>
        <sz val="11"/>
        <color rgb="FF000000"/>
        <rFont val="Calibri"/>
      </rPr>
      <t xml:space="preserve"> that is included with all versions of the Microsoft Windows Administrative Templates.</t>
    </r>
  </si>
  <si>
    <r>
      <rPr>
        <sz val="11"/>
        <color rgb="FF000000"/>
        <rFont val="Calibri"/>
      </rPr>
      <t>Without heap termination on corruption, legacy plug-in applications may continue to function when a File Explorer session has become corrupt. Ensuring that heap termination on corruption is active will prevent this.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</si>
  <si>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Allowing an application to function after its session has become corrupt increases the risk posture to the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</si>
  <si>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HKLM\SOFTWARE\Policies\Microsoft\Windows\Explorer:NoHeapTerminationOnCorruption</t>
    </r>
    <r>
      <rPr>
        <sz val="11"/>
        <color rgb="FF006096"/>
        <rFont val="Roboto Condensed"/>
      </rPr>
      <t xml:space="preserve">
</t>
    </r>
  </si>
  <si>
    <r>
      <rPr>
        <sz val="11"/>
        <color rgb="FF000000"/>
        <rFont val="Calibri"/>
      </rPr>
      <t>Disabled. (Heap termination on corruption is enabled.)</t>
    </r>
  </si>
  <si>
    <t>Medium-37.05</t>
  </si>
  <si>
    <r>
      <rPr>
        <sz val="11"/>
        <rFont val="Calibri"/>
      </rPr>
      <t xml:space="preserve">Ensure </t>
    </r>
    <r>
      <rPr>
        <sz val="11"/>
        <color rgb="FF000000"/>
        <rFont val="Calibri"/>
      </rPr>
      <t>'</t>
    </r>
    <r>
      <rPr>
        <b/>
        <sz val="11"/>
        <color rgb="FF000000"/>
        <rFont val="Calibri"/>
      </rPr>
      <t>Turn off shell protocol protected mode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</si>
  <si>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Components\File Explorer\Turn off shell protocol protected mode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WindowsExplorer.admx/adml</t>
    </r>
    <r>
      <rPr>
        <sz val="11"/>
        <color rgb="FF000000"/>
        <rFont val="Calibri"/>
      </rPr>
      <t xml:space="preserve"> that is included with all versions of the Microsoft Windows Administrative Templates.</t>
    </r>
  </si>
  <si>
    <r>
      <rPr>
        <sz val="11"/>
        <color rgb="FF000000"/>
        <rFont val="Calibri"/>
      </rPr>
      <t>This policy setting allows you to configure the amount of functionality that the shell protocol can have. When using the full functionality of this protocol, applications can open folders and launch files. The protected mode reduces the functionality of this protocol allowing applications to only open a limited set of folders. Applications are not able to open files with this protocol when it is in the protected mode. It is recommended to leave this protocol in the protected mode to increase the security of Windows.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</si>
  <si>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Limiting the opening of files and folders to a limited set reduces the attack surface of the system.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</si>
  <si>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HKLM\SOFTWARE\Microsoft\Windows\CurrentVersion\Policies\Explorer:PreXPSP2ShellProtocolBehavior</t>
    </r>
    <r>
      <rPr>
        <sz val="11"/>
        <color rgb="FF006096"/>
        <rFont val="Roboto Condensed"/>
      </rPr>
      <t xml:space="preserve">
</t>
    </r>
  </si>
  <si>
    <r>
      <rPr>
        <sz val="11"/>
        <color rgb="FF000000"/>
        <rFont val="Calibri"/>
      </rPr>
      <t>Disabled. (The protocol is in the protected mode, allowing applications to only open a limited set of folders.)</t>
    </r>
  </si>
  <si>
    <t>Medium-37.06</t>
  </si>
  <si>
    <r>
      <rPr>
        <sz val="11"/>
        <rFont val="Calibri"/>
      </rPr>
      <t xml:space="preserve">Ensure </t>
    </r>
    <r>
      <rPr>
        <sz val="11"/>
        <color rgb="FF000000"/>
        <rFont val="Calibri"/>
      </rPr>
      <t>'</t>
    </r>
    <r>
      <rPr>
        <b/>
        <sz val="11"/>
        <color rgb="FF000000"/>
        <rFont val="Calibri"/>
      </rPr>
      <t>Prevent downloading of enclosures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</si>
  <si>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Components\RSS Feeds\Prevent downloading of enclosures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InetRes.admx/adml</t>
    </r>
    <r>
      <rPr>
        <sz val="11"/>
        <color rgb="FF000000"/>
        <rFont val="Calibri"/>
      </rPr>
      <t xml:space="preserve"> that is included with all versions of the Microsoft Windows Administrative Templates.</t>
    </r>
    <r>
      <rPr>
        <sz val="11"/>
        <color rgb="FF000000"/>
        <rFont val="Calibri"/>
      </rPr>
      <t xml:space="preserve">
</t>
    </r>
    <r>
      <rPr>
        <b/>
        <sz val="11"/>
        <color rgb="FF000000"/>
        <rFont val="Calibri"/>
      </rPr>
      <t>Note #2:</t>
    </r>
    <r>
      <rPr>
        <sz val="11"/>
        <color rgb="FF000000"/>
        <rFont val="Calibri"/>
      </rPr>
      <t xml:space="preserve"> In older Microsoft Windows Administrative Templates, this setting was named </t>
    </r>
    <r>
      <rPr>
        <i/>
        <sz val="11"/>
        <color rgb="FF000000"/>
        <rFont val="Calibri"/>
      </rPr>
      <t>Turn off downloading of enclosures</t>
    </r>
    <r>
      <rPr>
        <sz val="11"/>
        <color rgb="FF000000"/>
        <rFont val="Calibri"/>
      </rPr>
      <t>, but it was renamed starting with the Windows 8.0 &amp; Server 2012 (non-R2) Administrative Templates.</t>
    </r>
  </si>
  <si>
    <r>
      <rPr>
        <sz val="11"/>
        <color rgb="FF000000"/>
        <rFont val="Calibri"/>
      </rPr>
      <t>This policy setting prevents the user from having enclosures (file attachments) downloaded from an RSS feed to the user's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</si>
  <si>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Allowing attachments to be downloaded through the RSS feed can introduce files that could have malicious intent.</t>
    </r>
  </si>
  <si>
    <r>
      <rPr>
        <sz val="11"/>
        <color rgb="FF000000"/>
        <rFont val="Calibri"/>
      </rPr>
      <t>Users cannot set the Feed Sync Engine to download an enclosure through the Feed property page. Developers cannot change the download setting through feed APIs.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</si>
  <si>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HKLM\SOFTWARE\Policies\Microsoft\Internet Explorer\Feeds:DisableEnclosureDownload</t>
    </r>
    <r>
      <rPr>
        <sz val="11"/>
        <color rgb="FF006096"/>
        <rFont val="Roboto Condensed"/>
      </rPr>
      <t xml:space="preserve">
</t>
    </r>
  </si>
  <si>
    <r>
      <rPr>
        <sz val="11"/>
        <color rgb="FF000000"/>
        <rFont val="Calibri"/>
      </rPr>
      <t>Disabled. (Users can set the Feed Sync Engine to download an enclosure through the Feed property page. Developers can change the download setting through the Feed APIs.)</t>
    </r>
  </si>
  <si>
    <t>Medium-37.07</t>
  </si>
  <si>
    <r>
      <rPr>
        <sz val="11"/>
        <rFont val="Calibri"/>
      </rPr>
      <t xml:space="preserve">Ensure </t>
    </r>
    <r>
      <rPr>
        <sz val="11"/>
        <color rgb="FF000000"/>
        <rFont val="Calibri"/>
      </rPr>
      <t>'</t>
    </r>
    <r>
      <rPr>
        <b/>
        <sz val="11"/>
        <color rgb="FF000000"/>
        <rFont val="Calibri"/>
      </rPr>
      <t>Allow indexing of encrypted files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</si>
  <si>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indexing of encrypted files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Search.admx/adml</t>
    </r>
    <r>
      <rPr>
        <sz val="11"/>
        <color rgb="FF000000"/>
        <rFont val="Calibri"/>
      </rPr>
      <t xml:space="preserve"> that is included with all versions of the Microsoft Windows Administrative Templates.</t>
    </r>
  </si>
  <si>
    <r>
      <rPr>
        <sz val="11"/>
        <color rgb="FF000000"/>
        <rFont val="Calibri"/>
      </rPr>
      <t>This policy setting controls whether encrypted items are allowed to be indexed. When this setting is changed, the index is rebuilt completely. Full volume encryption (such as BitLocker Drive Encryption or a non-Microsoft solution) must be used for the location of the index to maintain security for encrypted files.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</si>
  <si>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Indexing and allowing users to search encrypted files could potentially reveal confidential data stored within the encrypted files.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</si>
  <si>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Search:AllowIndexingEncryptedStoresOrItems</t>
    </r>
    <r>
      <rPr>
        <sz val="11"/>
        <color rgb="FF006096"/>
        <rFont val="Roboto Condensed"/>
      </rPr>
      <t xml:space="preserve">
</t>
    </r>
  </si>
  <si>
    <r>
      <rPr>
        <sz val="11"/>
        <color rgb="FF000000"/>
        <rFont val="Calibri"/>
      </rPr>
      <t>Disabled. (Search service components (including non-Microsoft components) are expected not to index encrypted items or encrypted stores.)</t>
    </r>
  </si>
  <si>
    <t>Medium-37.08</t>
  </si>
  <si>
    <r>
      <rPr>
        <sz val="11"/>
        <rFont val="Calibri"/>
      </rPr>
      <t xml:space="preserve">Ensure </t>
    </r>
    <r>
      <rPr>
        <sz val="11"/>
        <color rgb="FF000000"/>
        <rFont val="Calibri"/>
      </rPr>
      <t>'</t>
    </r>
    <r>
      <rPr>
        <b/>
        <sz val="11"/>
        <color rgb="FF000000"/>
        <rFont val="Calibri"/>
      </rPr>
      <t>Enables or disables Windows Game Recording and Broadcasting</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</si>
  <si>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 xml:space="preserve">
</t>
    </r>
    <r>
      <rPr>
        <sz val="11"/>
        <color rgb="FF006096"/>
        <rFont val="Roboto Condensed"/>
      </rPr>
      <t>Computer Configuration\Policies\Administrative Templates\Windows Components\Windows Game Recording and Broadcasting\Enables or disables Windows Game Recording and Broadcasting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GameDVR.admx/adml</t>
    </r>
    <r>
      <rPr>
        <sz val="11"/>
        <color rgb="FF000000"/>
        <rFont val="Calibri"/>
      </rPr>
      <t xml:space="preserve"> that is included with the Microsoft Windows 10 RTM (Release 1507) Administrative Templates (or newer).</t>
    </r>
  </si>
  <si>
    <r>
      <rPr>
        <sz val="11"/>
        <color rgb="FF000000"/>
        <rFont val="Calibri"/>
      </rPr>
      <t>This setting enables or disables the Windows Game Recording and Broadcasting features. This feature allows users to record gameplay, take screenshots, and capture audio.</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</si>
  <si>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Users could record and broadcast session info to external sites, which is both a risk of accidentally exposing sensitive company data (on-screen) outside the company as well as a privacy concern.</t>
    </r>
  </si>
  <si>
    <r>
      <rPr>
        <sz val="11"/>
        <color rgb="FF000000"/>
        <rFont val="Calibri"/>
      </rPr>
      <t>Windows Game Recording will not be allowed.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</si>
  <si>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HKLM\SOFTWARE\Policies\Microsoft\Windows\GameDVR:AllowGameDVR</t>
    </r>
    <r>
      <rPr>
        <sz val="11"/>
        <color rgb="FF006096"/>
        <rFont val="Roboto Condensed"/>
      </rPr>
      <t xml:space="preserve">
</t>
    </r>
  </si>
  <si>
    <r>
      <rPr>
        <sz val="11"/>
        <color rgb="FF000000"/>
        <rFont val="Calibri"/>
      </rPr>
      <t>Enabled. (Recording and Broadcasting (streaming) is allowed.)</t>
    </r>
  </si>
  <si>
    <t>Medium-37.09</t>
  </si>
  <si>
    <r>
      <rPr>
        <sz val="11"/>
        <rFont val="Calibri"/>
      </rPr>
      <t xml:space="preserve">Ensure </t>
    </r>
    <r>
      <rPr>
        <sz val="11"/>
        <color rgb="FF000000"/>
        <rFont val="Calibri"/>
      </rPr>
      <t>'</t>
    </r>
    <r>
      <rPr>
        <b/>
        <sz val="11"/>
        <color rgb="FF000000"/>
        <rFont val="Calibri"/>
      </rPr>
      <t>Domain member: Disable machine account password changes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</si>
  <si>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Disable machine account password changes</t>
    </r>
    <r>
      <rPr>
        <sz val="11"/>
        <color rgb="FF006096"/>
        <rFont val="Roboto Condensed"/>
      </rPr>
      <t xml:space="preserve">
</t>
    </r>
  </si>
  <si>
    <r>
      <rPr>
        <sz val="11"/>
        <color rgb="FF000000"/>
        <rFont val="Calibri"/>
      </rPr>
      <t>This policy setting determines whether a domain member can periodically change its computer account password.</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</si>
  <si>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a system does not change their password, there are security risks because the security channel is used for pass-through authentication. If a threat actor discovers a password, the actor can potentially perform pass-through authentication to the domain controller.</t>
    </r>
  </si>
  <si>
    <r>
      <rPr>
        <sz val="11"/>
        <color rgb="FF000000"/>
        <rFont val="Calibri"/>
      </rPr>
      <t>None - this is the default behavior.</t>
    </r>
    <r>
      <rPr>
        <sz val="11"/>
        <color rgb="FF000000"/>
        <rFont val="Calibri"/>
      </rPr>
      <t xml:space="preserve">
</t>
    </r>
    <r>
      <rPr>
        <b/>
        <sz val="11"/>
        <color rgb="FF000000"/>
        <rFont val="Calibri"/>
      </rPr>
      <t>Note:</t>
    </r>
    <r>
      <rPr>
        <sz val="11"/>
        <color rgb="FF000000"/>
        <rFont val="Calibri"/>
      </rPr>
      <t xml:space="preserve"> Some problems can occur as a result of machine account password expiration, particularly if a machine is reverted to a previous point-in-time state, as is common with virtual machines. Depending on how far back the reversion is, the older machine account password stored on the machine may no longer be recognized by the domain controllers, and therefore the computer loses its domain trust. This can also disrupt non-persistent VDI implementations, and devices with write filters that disallow permanent changes to the OS volume. Some organizations may choose to exempt themselves from this recommendation and disable machine account password expiration for these situations.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</si>
  <si>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HKLM\SYSTEM\CurrentControlSet\Services\Netlogon\Parameters:DisablePasswordChange</t>
    </r>
    <r>
      <rPr>
        <sz val="11"/>
        <color rgb="FF006096"/>
        <rFont val="Roboto Condensed"/>
      </rPr>
      <t xml:space="preserve">
</t>
    </r>
  </si>
  <si>
    <r>
      <rPr>
        <sz val="11"/>
        <color rgb="FF000000"/>
        <rFont val="Calibri"/>
      </rPr>
      <t xml:space="preserve">Disabled. (The domain member can change its computer account password as specified by the recommendation </t>
    </r>
    <r>
      <rPr>
        <i/>
        <sz val="11"/>
        <color rgb="FF000000"/>
        <rFont val="Calibri"/>
      </rPr>
      <t>Domain Member: Maximum machine account password age</t>
    </r>
    <r>
      <rPr>
        <sz val="11"/>
        <color rgb="FF000000"/>
        <rFont val="Calibri"/>
      </rPr>
      <t>, which by default is every 30 days.)</t>
    </r>
  </si>
  <si>
    <t>Medium-37.10</t>
  </si>
  <si>
    <r>
      <rPr>
        <sz val="11"/>
        <rFont val="Calibri"/>
      </rPr>
      <t xml:space="preserve">Ensure </t>
    </r>
    <r>
      <rPr>
        <sz val="11"/>
        <color rgb="FF000000"/>
        <rFont val="Calibri"/>
      </rPr>
      <t>'</t>
    </r>
    <r>
      <rPr>
        <b/>
        <sz val="11"/>
        <color rgb="FF000000"/>
        <rFont val="Calibri"/>
      </rPr>
      <t>Domain member: Maximum machine account password age</t>
    </r>
    <r>
      <rPr>
        <sz val="11"/>
        <color rgb="FF000000"/>
        <rFont val="Calibri"/>
      </rPr>
      <t>'</t>
    </r>
    <r>
      <rPr>
        <sz val="11"/>
        <color rgb="FF000000"/>
        <rFont val="Calibri"/>
      </rPr>
      <t xml:space="preserve"> is set to </t>
    </r>
    <r>
      <rPr>
        <sz val="11"/>
        <color rgb="FF000000"/>
        <rFont val="Calibri"/>
      </rPr>
      <t>'</t>
    </r>
    <r>
      <rPr>
        <b/>
        <sz val="11"/>
        <color rgb="FF000000"/>
        <rFont val="Calibri"/>
      </rPr>
      <t>30 days</t>
    </r>
    <r>
      <rPr>
        <sz val="11"/>
        <color rgb="FF000000"/>
        <rFont val="Calibri"/>
      </rPr>
      <t>'</t>
    </r>
  </si>
  <si>
    <r>
      <rPr>
        <sz val="11"/>
        <color rgb="FF000000"/>
        <rFont val="Calibri"/>
      </rPr>
      <t xml:space="preserve">Set the following UI path to </t>
    </r>
    <r>
      <rPr>
        <b/>
        <sz val="11"/>
        <color rgb="FF000000"/>
        <rFont val="Calibri"/>
      </rPr>
      <t>30 days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Options\Domain member: Maximum machine account password age</t>
    </r>
    <r>
      <rPr>
        <sz val="11"/>
        <color rgb="FF006096"/>
        <rFont val="Roboto Condensed"/>
      </rPr>
      <t xml:space="preserve">
</t>
    </r>
  </si>
  <si>
    <r>
      <rPr>
        <sz val="11"/>
        <color rgb="FF000000"/>
        <rFont val="Calibri"/>
      </rPr>
      <t>This policy setting determines the maximum allowable age for a computer account password. By default, domain members automatically change their domain passwords every 30 days. If you increase this interval significantly so that the computers no longer change their passwords, a threat actor would have more time to undertake a brute force attack against one of the computer accounts.</t>
    </r>
    <r>
      <rPr>
        <sz val="11"/>
        <color rgb="FF000000"/>
        <rFont val="Calibri"/>
      </rPr>
      <t xml:space="preserve">
</t>
    </r>
    <r>
      <rPr>
        <sz val="11"/>
        <color rgb="FF000000"/>
        <rFont val="Calibri"/>
      </rPr>
      <t xml:space="preserve">The recommended state for this setting is: </t>
    </r>
    <r>
      <rPr>
        <b/>
        <sz val="11"/>
        <color rgb="FF000000"/>
        <rFont val="Calibri"/>
      </rPr>
      <t>30 or fewer days,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maximum password age.</t>
    </r>
  </si>
  <si>
    <r>
      <rPr>
        <sz val="11"/>
        <color rgb="FF000000"/>
        <rFont val="Calibri"/>
      </rPr>
      <t>In Active Directory-based domains, each computer has an account and password just like every user. By default, the domain members automatically change their domain password every 30 days. If this interval is increased significantly or set it to</t>
    </r>
    <r>
      <rPr>
        <sz val="11"/>
        <color rgb="FF000000"/>
        <rFont val="Calibri"/>
      </rPr>
      <t xml:space="preserve">
</t>
    </r>
    <r>
      <rPr>
        <sz val="11"/>
        <color rgb="FF000000"/>
        <rFont val="Calibri"/>
      </rPr>
      <t>0</t>
    </r>
    <r>
      <rPr>
        <sz val="11"/>
        <color rgb="FF000000"/>
        <rFont val="Calibri"/>
      </rPr>
      <t xml:space="preserve">
</t>
    </r>
    <r>
      <rPr>
        <sz val="11"/>
        <color rgb="FF000000"/>
        <rFont val="Calibri"/>
      </rPr>
      <t>so that the computers no longer change their passwords, a threat actor will have more time to undertake a brute force attack to guess the password of one or more computer accounts.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</si>
  <si>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30</t>
    </r>
    <r>
      <rPr>
        <sz val="11"/>
        <color rgb="FF000000"/>
        <rFont val="Calibri"/>
      </rPr>
      <t xml:space="preserve"> or less, but not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HKLM\System\CurrentControlSet\Services\Netlogon\Parameters:MaximumPasswordAge</t>
    </r>
    <r>
      <rPr>
        <sz val="11"/>
        <color rgb="FF006096"/>
        <rFont val="Roboto Condensed"/>
      </rPr>
      <t xml:space="preserve">
</t>
    </r>
  </si>
  <si>
    <t>Medium-37.11</t>
  </si>
  <si>
    <r>
      <rPr>
        <sz val="11"/>
        <rFont val="Calibri"/>
      </rPr>
      <t xml:space="preserve">Ensure </t>
    </r>
    <r>
      <rPr>
        <sz val="11"/>
        <color rgb="FF000000"/>
        <rFont val="Calibri"/>
      </rPr>
      <t>'</t>
    </r>
    <r>
      <rPr>
        <b/>
        <sz val="11"/>
        <color rgb="FF000000"/>
        <rFont val="Calibri"/>
      </rPr>
      <t>Network security: Allow PKU2U authentication requests to this computer to use online identities.</t>
    </r>
    <r>
      <rPr>
        <sz val="11"/>
        <color rgb="FF000000"/>
        <rFont val="Calibri"/>
      </rPr>
      <t>'</t>
    </r>
    <r>
      <rPr>
        <sz val="11"/>
        <color rgb="FF000000"/>
        <rFont val="Calibri"/>
      </rPr>
      <t xml:space="preserve"> is set to </t>
    </r>
    <r>
      <rPr>
        <sz val="11"/>
        <color rgb="FF000000"/>
        <rFont val="Calibri"/>
      </rPr>
      <t>'</t>
    </r>
    <r>
      <rPr>
        <b/>
        <sz val="11"/>
        <color rgb="FF000000"/>
        <rFont val="Calibri"/>
      </rPr>
      <t>Disabled (on-premises AD)</t>
    </r>
    <r>
      <rPr>
        <sz val="11"/>
        <color rgb="FF000000"/>
        <rFont val="Calibri"/>
      </rPr>
      <t>'</t>
    </r>
  </si>
  <si>
    <r>
      <rPr>
        <sz val="11"/>
        <color rgb="FF000000"/>
        <rFont val="Calibri"/>
      </rPr>
      <t xml:space="preserve">Set the following UI path to </t>
    </r>
    <r>
      <rPr>
        <b/>
        <sz val="11"/>
        <color rgb="FF000000"/>
        <rFont val="Calibri"/>
      </rPr>
      <t>Disabled (on-premises AD)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Allow PKU2U authentication requests to this computer to use online identities</t>
    </r>
    <r>
      <rPr>
        <sz val="11"/>
        <color rgb="FF006096"/>
        <rFont val="Roboto Condensed"/>
      </rPr>
      <t xml:space="preserve">
</t>
    </r>
  </si>
  <si>
    <r>
      <rPr>
        <sz val="11"/>
        <color rgb="FF000000"/>
        <rFont val="Calibri"/>
      </rPr>
      <t>This setting determines if online identities are able to authenticate to this computer.</t>
    </r>
    <r>
      <rPr>
        <sz val="11"/>
        <color rgb="FF000000"/>
        <rFont val="Calibri"/>
      </rPr>
      <t xml:space="preserve">
</t>
    </r>
    <r>
      <rPr>
        <sz val="11"/>
        <color rgb="FF000000"/>
        <rFont val="Calibri"/>
      </rPr>
      <t>The Public Key Cryptography Based User-to-User (PKU2U) protocol introduced in Windows 7 and Windows Server 2008 R2 is implemented as a security support provider (SSP). The SSP enables peer-to-peer authentication, particularly through the Windows 7 media and file sharing feature called HomeGroup, which permits sharing between computers that are not members of a domain.</t>
    </r>
    <r>
      <rPr>
        <sz val="11"/>
        <color rgb="FF000000"/>
        <rFont val="Calibri"/>
      </rPr>
      <t xml:space="preserve">
</t>
    </r>
    <r>
      <rPr>
        <sz val="11"/>
        <color rgb="FF000000"/>
        <rFont val="Calibri"/>
      </rPr>
      <t xml:space="preserve">With PKU2U, a new extension was introduced to the Negotiate authentication package, </t>
    </r>
    <r>
      <rPr>
        <b/>
        <sz val="11"/>
        <color rgb="FF000000"/>
        <rFont val="Calibri"/>
      </rPr>
      <t>Spnego.dll</t>
    </r>
    <r>
      <rPr>
        <sz val="11"/>
        <color rgb="FF000000"/>
        <rFont val="Calibri"/>
      </rPr>
      <t xml:space="preserve">. In previous versions of Windows, Negotiate decided whether to use Kerberos or NTLM for authentication. The extension SSP for Negotiate, </t>
    </r>
    <r>
      <rPr>
        <b/>
        <sz val="11"/>
        <color rgb="FF000000"/>
        <rFont val="Calibri"/>
      </rPr>
      <t>Negoexts.dll</t>
    </r>
    <r>
      <rPr>
        <sz val="11"/>
        <color rgb="FF000000"/>
        <rFont val="Calibri"/>
      </rPr>
      <t>, which is treated as an authentication protocol by Windows, supports Microsoft SSPs including PKU2U.</t>
    </r>
    <r>
      <rPr>
        <sz val="11"/>
        <color rgb="FF000000"/>
        <rFont val="Calibri"/>
      </rPr>
      <t xml:space="preserve">
</t>
    </r>
    <r>
      <rPr>
        <sz val="11"/>
        <color rgb="FF000000"/>
        <rFont val="Calibri"/>
      </rPr>
      <t xml:space="preserve">When computers are configured to accept authentication requests by using online IDs, </t>
    </r>
    <r>
      <rPr>
        <b/>
        <sz val="11"/>
        <color rgb="FF000000"/>
        <rFont val="Calibri"/>
      </rPr>
      <t>Negoexts.dll</t>
    </r>
    <r>
      <rPr>
        <sz val="11"/>
        <color rgb="FF000000"/>
        <rFont val="Calibri"/>
      </rPr>
      <t xml:space="preserve"> calls the PKU2U SSP on the computer that is used to log on. The PKU2U SSP obtains a local certificate and exchanges the policy between the peer computers. When validated on the peer computer, the certificate within the metadata is sent to the logon peer for validation and associates the user's certificate to a security token and the logon process completes.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a hybrid environment is used, and PKU2U is </t>
    </r>
    <r>
      <rPr>
        <b/>
        <sz val="11"/>
        <color rgb="FF000000"/>
        <rFont val="Calibri"/>
      </rPr>
      <t>Disabled</t>
    </r>
    <r>
      <rPr>
        <sz val="11"/>
        <color rgb="FF000000"/>
        <rFont val="Calibri"/>
      </rPr>
      <t>, Remote Desktop connections from a hybrid joined system to a hybrid joined system will fail.</t>
    </r>
  </si>
  <si>
    <r>
      <rPr>
        <sz val="11"/>
        <color rgb="FF000000"/>
        <rFont val="Calibri"/>
      </rPr>
      <t>The PKU2U protocol is a peer-to-peer authentication protocol - authentication should be managed centrally in most managed networks.</t>
    </r>
  </si>
  <si>
    <r>
      <rPr>
        <sz val="11"/>
        <color rgb="FF000000"/>
        <rFont val="Calibri"/>
      </rPr>
      <t>None - this is the default configuration for domain-joined computers.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</si>
  <si>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HKLM\SYSTEM\CurrentControlSet\Control\Lsa\pku2u:AllowOnlineID</t>
    </r>
    <r>
      <rPr>
        <sz val="11"/>
        <color rgb="FF006096"/>
        <rFont val="Roboto Condensed"/>
      </rPr>
      <t xml:space="preserve">
</t>
    </r>
  </si>
  <si>
    <r>
      <rPr>
        <sz val="11"/>
        <color rgb="FF000000"/>
        <rFont val="Calibri"/>
      </rPr>
      <t>Disabled. (Online identities will not to be allowed to authenticate to a domain-joined machine.)</t>
    </r>
  </si>
  <si>
    <t>Medium-37.12</t>
  </si>
  <si>
    <r>
      <rPr>
        <sz val="11"/>
        <rFont val="Calibri"/>
      </rPr>
      <t xml:space="preserve">Ensure </t>
    </r>
    <r>
      <rPr>
        <sz val="11"/>
        <color rgb="FF000000"/>
        <rFont val="Calibri"/>
      </rPr>
      <t>'</t>
    </r>
    <r>
      <rPr>
        <b/>
        <sz val="11"/>
        <color rgb="FF000000"/>
        <rFont val="Calibri"/>
      </rPr>
      <t>Network security: LDAP client signing requirements</t>
    </r>
    <r>
      <rPr>
        <sz val="11"/>
        <color rgb="FF000000"/>
        <rFont val="Calibri"/>
      </rPr>
      <t>'</t>
    </r>
    <r>
      <rPr>
        <sz val="11"/>
        <color rgb="FF000000"/>
        <rFont val="Calibri"/>
      </rPr>
      <t xml:space="preserve"> is set to </t>
    </r>
    <r>
      <rPr>
        <sz val="11"/>
        <color rgb="FF000000"/>
        <rFont val="Calibri"/>
      </rPr>
      <t>'</t>
    </r>
    <r>
      <rPr>
        <b/>
        <sz val="11"/>
        <color rgb="FF000000"/>
        <rFont val="Calibri"/>
      </rPr>
      <t>Negotiate signing</t>
    </r>
    <r>
      <rPr>
        <sz val="11"/>
        <color rgb="FF000000"/>
        <rFont val="Calibri"/>
      </rPr>
      <t>'</t>
    </r>
  </si>
  <si>
    <r>
      <rPr>
        <sz val="11"/>
        <color rgb="FF000000"/>
        <rFont val="Calibri"/>
      </rPr>
      <t xml:space="preserve">Set the following UI path to </t>
    </r>
    <r>
      <rPr>
        <b/>
        <sz val="11"/>
        <color rgb="FF000000"/>
        <rFont val="Calibri"/>
      </rPr>
      <t>Negotiate signing</t>
    </r>
    <r>
      <rPr>
        <sz val="11"/>
        <color rgb="FF000000"/>
        <rFont val="Calibri"/>
      </rPr>
      <t xml:space="preserve"> or </t>
    </r>
    <r>
      <rPr>
        <b/>
        <sz val="11"/>
        <color rgb="FF000000"/>
        <rFont val="Calibri"/>
      </rPr>
      <t>Require signing</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Options\Network security: LDAP client signing requirements</t>
    </r>
    <r>
      <rPr>
        <sz val="11"/>
        <color rgb="FF006096"/>
        <rFont val="Roboto Condensed"/>
      </rPr>
      <t xml:space="preserve">
</t>
    </r>
  </si>
  <si>
    <r>
      <rPr>
        <sz val="11"/>
        <color rgb="FF000000"/>
        <rFont val="Calibri"/>
      </rPr>
      <t>This policy setting determines the level of data signing that is requested on behalf of clients that issue LDAP BIND requests.</t>
    </r>
    <r>
      <rPr>
        <sz val="11"/>
        <color rgb="FF000000"/>
        <rFont val="Calibri"/>
      </rPr>
      <t xml:space="preserve">
</t>
    </r>
    <r>
      <rPr>
        <sz val="11"/>
        <color rgb="FF000000"/>
        <rFont val="Calibri"/>
      </rPr>
      <t xml:space="preserve">The recommended state for this setting is: </t>
    </r>
    <r>
      <rPr>
        <b/>
        <sz val="11"/>
        <color rgb="FF000000"/>
        <rFont val="Calibri"/>
      </rPr>
      <t>Negotiate signing</t>
    </r>
    <r>
      <rPr>
        <sz val="11"/>
        <color rgb="FF000000"/>
        <rFont val="Calibri"/>
      </rPr>
      <t xml:space="preserve">. Configuring this setting to </t>
    </r>
    <r>
      <rPr>
        <b/>
        <sz val="11"/>
        <color rgb="FF000000"/>
        <rFont val="Calibri"/>
      </rPr>
      <t>Require signing</t>
    </r>
    <r>
      <rPr>
        <sz val="11"/>
        <color rgb="FF000000"/>
        <rFont val="Calibri"/>
      </rPr>
      <t xml:space="preserve"> also conforms to the Benchmark.</t>
    </r>
    <r>
      <rPr>
        <sz val="11"/>
        <color rgb="FF000000"/>
        <rFont val="Calibri"/>
      </rPr>
      <t xml:space="preserve">
</t>
    </r>
    <r>
      <rPr>
        <b/>
        <sz val="11"/>
        <color rgb="FF000000"/>
        <rFont val="Calibri"/>
      </rPr>
      <t>Note:</t>
    </r>
    <r>
      <rPr>
        <sz val="11"/>
        <color rgb="FF000000"/>
        <rFont val="Calibri"/>
      </rPr>
      <t xml:space="preserve"> This policy setting does not have any impact on LDAP simple bind (</t>
    </r>
    <r>
      <rPr>
        <b/>
        <sz val="11"/>
        <color rgb="FF000000"/>
        <rFont val="Calibri"/>
      </rPr>
      <t>ldap_simple_bind</t>
    </r>
    <r>
      <rPr>
        <sz val="11"/>
        <color rgb="FF000000"/>
        <rFont val="Calibri"/>
      </rPr>
      <t>) or LDAP simple bind through SSL (</t>
    </r>
    <r>
      <rPr>
        <b/>
        <sz val="11"/>
        <color rgb="FF000000"/>
        <rFont val="Calibri"/>
      </rPr>
      <t>ldap_simple_bind_s</t>
    </r>
    <r>
      <rPr>
        <sz val="11"/>
        <color rgb="FF000000"/>
        <rFont val="Calibri"/>
      </rPr>
      <t xml:space="preserve">). No Microsoft LDAP clients that are included with Windows XP Professional use </t>
    </r>
    <r>
      <rPr>
        <b/>
        <sz val="11"/>
        <color rgb="FF000000"/>
        <rFont val="Calibri"/>
      </rPr>
      <t>ldap_simple_bind</t>
    </r>
    <r>
      <rPr>
        <sz val="11"/>
        <color rgb="FF000000"/>
        <rFont val="Calibri"/>
      </rPr>
      <t xml:space="preserve"> or </t>
    </r>
    <r>
      <rPr>
        <b/>
        <sz val="11"/>
        <color rgb="FF000000"/>
        <rFont val="Calibri"/>
      </rPr>
      <t>ldap_simple_bind_s</t>
    </r>
    <r>
      <rPr>
        <sz val="11"/>
        <color rgb="FF000000"/>
        <rFont val="Calibri"/>
      </rPr>
      <t xml:space="preserve"> to communicate with a Domain Controller.</t>
    </r>
  </si>
  <si>
    <r>
      <rPr>
        <sz val="11"/>
        <color rgb="FF000000"/>
        <rFont val="Calibri"/>
      </rPr>
      <t>Unsigned network traffic is susceptible to man-in-the-middle attacks in which an intruder captures the packets between the client and server, modifies them, and then forwards them to the server. For an LDAP server, this susceptibility means that a threat actor could cause a server to make decisions that are based on false or altered data from the LDAP queries. To lower this risk a network, implement strong physical security measures to protect the network infrastructure. Also, this can make all types of man-in-the-middle attacks extremely difficult if require digital signatures on all network packets by means of IPsec authentication headers is required.</t>
    </r>
  </si>
  <si>
    <r>
      <rPr>
        <sz val="11"/>
        <color rgb="FF000000"/>
        <rFont val="Calibri"/>
      </rPr>
      <t>None - this is the default behavior.</t>
    </r>
    <r>
      <rPr>
        <sz val="11"/>
        <color rgb="FF000000"/>
        <rFont val="Calibri"/>
      </rPr>
      <t xml:space="preserve">
</t>
    </r>
    <r>
      <rPr>
        <sz val="11"/>
        <color rgb="FF000000"/>
        <rFont val="Calibri"/>
      </rPr>
      <t xml:space="preserve">However, if the option to </t>
    </r>
    <r>
      <rPr>
        <i/>
        <sz val="11"/>
        <color rgb="FF000000"/>
        <rFont val="Calibri"/>
      </rPr>
      <t>require</t>
    </r>
    <r>
      <rPr>
        <sz val="11"/>
        <color rgb="FF000000"/>
        <rFont val="Calibri"/>
      </rPr>
      <t xml:space="preserve"> LDAP signatures tis selected, then the client must also be configured. If the client is not configured, it will not be able to communicate with the server, which could cause many features to fail, including user authentication, Group Policy, and logon scripts, because the caller will be told that the LDAP BIND command request failed.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</si>
  <si>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HKLM\SYSTEM\CurrentControlSet\Services\LDAP:LDAPClientIntegrity</t>
    </r>
    <r>
      <rPr>
        <sz val="11"/>
        <color rgb="FF006096"/>
        <rFont val="Roboto Condensed"/>
      </rPr>
      <t xml:space="preserve">
</t>
    </r>
  </si>
  <si>
    <r>
      <rPr>
        <sz val="11"/>
        <color rgb="FF000000"/>
        <rFont val="Calibri"/>
      </rPr>
      <t>Negotiate signing. (If Transport Layer Security/Secure Sockets Layer (TLS/SSL) has not been started, the LDAP BIND request is initiated with the LDAP data signing option set in addition to the caller-specified options. If TLS/SSL has been started, the LDAP BIND request is initiated with the caller-specified options.)</t>
    </r>
  </si>
  <si>
    <t>Medium-37.13</t>
  </si>
  <si>
    <r>
      <rPr>
        <sz val="11"/>
        <rFont val="Calibri"/>
      </rPr>
      <t xml:space="preserve">Ensure </t>
    </r>
    <r>
      <rPr>
        <sz val="11"/>
        <color rgb="FF000000"/>
        <rFont val="Calibri"/>
      </rPr>
      <t>'</t>
    </r>
    <r>
      <rPr>
        <b/>
        <sz val="11"/>
        <color rgb="FF000000"/>
        <rFont val="Calibri"/>
      </rPr>
      <t>System objects: Strengthen default permissions of internal system objects (e.g. Symbolic Links)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</si>
  <si>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Options\System objects: Strengthen default permissions of internal system objects (e.g. Symbolic Links)</t>
    </r>
    <r>
      <rPr>
        <sz val="11"/>
        <color rgb="FF006096"/>
        <rFont val="Roboto Condensed"/>
      </rPr>
      <t xml:space="preserve">
</t>
    </r>
  </si>
  <si>
    <r>
      <rPr>
        <sz val="11"/>
        <color rgb="FF000000"/>
        <rFont val="Calibri"/>
      </rPr>
      <t>This policy setting determines the strength of the default discretionary access control list (DACL) for objects. Active Directory maintains a global list of shared system resources, such as DOS device names, mutexes, and semaphores. In this way, objects can be located and shared among processes. Each type of object is created with a default DACL that specifies who can access the objects and what permissions are granted.</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</si>
  <si>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setting determines the strength of the default DACL for objects. Windows maintains a global list of shared computer resources so that objects can be located and shared among processes. Each type of object is created with a default DACL that specifies who can access the objects and with what permissions.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</si>
  <si>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HKLM\SYSTEM\CurrentControlSet\Control\Session Manager:ProtectionMode</t>
    </r>
    <r>
      <rPr>
        <sz val="11"/>
        <color rgb="FF006096"/>
        <rFont val="Roboto Condensed"/>
      </rPr>
      <t xml:space="preserve">
</t>
    </r>
  </si>
  <si>
    <r>
      <rPr>
        <sz val="11"/>
        <color rgb="FF000000"/>
        <rFont val="Calibri"/>
      </rPr>
      <t>Enabled. (The default DACL is stronger, allowing users who are not administrators to read shared objects but not allowing these users to modify shared objects that they did not create.)</t>
    </r>
  </si>
  <si>
    <t>Server Message Block sessions</t>
  </si>
  <si>
    <t>Medium-38.00</t>
  </si>
  <si>
    <r>
      <rPr>
        <b/>
        <sz val="11"/>
        <color rgb="FF003B5C"/>
        <rFont val="Calibri"/>
      </rPr>
      <t>Section overview: 'Server Message Block sessions'</t>
    </r>
  </si>
  <si>
    <r>
      <rPr>
        <sz val="11"/>
        <color rgb="FF000000"/>
        <rFont val="Calibri"/>
      </rPr>
      <t xml:space="preserve">Configure the individual settings in recommendations </t>
    </r>
    <r>
      <rPr>
        <b/>
        <sz val="11"/>
        <color rgb="FF000000"/>
        <rFont val="Calibri"/>
      </rPr>
      <t>Medium-38.01</t>
    </r>
    <r>
      <rPr>
        <sz val="11"/>
        <color rgb="FF000000"/>
        <rFont val="Calibri"/>
      </rPr>
      <t xml:space="preserve"> through </t>
    </r>
    <r>
      <rPr>
        <b/>
        <sz val="11"/>
        <color rgb="FF000000"/>
        <rFont val="Calibri"/>
      </rPr>
      <t>Medium-38.05</t>
    </r>
    <r>
      <rPr>
        <sz val="11"/>
        <color rgb="FF000000"/>
        <rFont val="Calibri"/>
      </rPr>
      <t xml:space="preserve"> to implement server Message Block sessions.</t>
    </r>
  </si>
  <si>
    <r>
      <rPr>
        <sz val="11"/>
        <color rgb="FF000000"/>
        <rFont val="Calibri"/>
      </rPr>
      <t xml:space="preserve">Malicious actors that have access to network communications may attempt to use session hijacking tools to interrupt, terminate or steal a Server Message Block (SMB) session. This could potentially allow malicious actors to modify packets and forward them to a SMB server to perform undesirable actions or to pose as the server or client after a legitimate authentication has taken place to gain access to sensitive information. To reduce this risk, all communications between SMB clients and servers should be signed, with any passwords used appropriately encrypted. Note, the MS Security Guide Group Policy settings are available as part of the Microsoft Security Compliance Toolkit </t>
    </r>
    <r>
      <rPr>
        <sz val="11"/>
        <color rgb="FF0000FF"/>
        <rFont val="Calibri"/>
      </rPr>
      <t>(https://www.microsoft.com/en-us/download/details.aspx?id=55319)</t>
    </r>
    <r>
      <rPr>
        <sz val="11"/>
        <color rgb="FF000000"/>
        <rFont val="Calibri"/>
      </rPr>
      <t>.</t>
    </r>
  </si>
  <si>
    <t>Medium-38.01</t>
  </si>
  <si>
    <r>
      <rPr>
        <sz val="11"/>
        <rFont val="Calibri"/>
      </rPr>
      <t xml:space="preserve">Ensure </t>
    </r>
    <r>
      <rPr>
        <sz val="11"/>
        <color rgb="FF000000"/>
        <rFont val="Calibri"/>
      </rPr>
      <t>'</t>
    </r>
    <r>
      <rPr>
        <b/>
        <sz val="11"/>
        <color rgb="FF000000"/>
        <rFont val="Calibri"/>
      </rPr>
      <t>Configure SMB v1 client driver</t>
    </r>
    <r>
      <rPr>
        <sz val="11"/>
        <color rgb="FF000000"/>
        <rFont val="Calibri"/>
      </rPr>
      <t>'</t>
    </r>
    <r>
      <rPr>
        <sz val="11"/>
        <color rgb="FF000000"/>
        <rFont val="Calibri"/>
      </rPr>
      <t xml:space="preserve"> is set to </t>
    </r>
    <r>
      <rPr>
        <sz val="11"/>
        <color rgb="FF000000"/>
        <rFont val="Calibri"/>
      </rPr>
      <t>'</t>
    </r>
    <r>
      <rPr>
        <b/>
        <sz val="11"/>
        <color rgb="FF000000"/>
        <rFont val="Calibri"/>
      </rPr>
      <t>Enabled: Disable driver (recommended)</t>
    </r>
    <r>
      <rPr>
        <sz val="11"/>
        <color rgb="FF000000"/>
        <rFont val="Calibri"/>
      </rPr>
      <t>'</t>
    </r>
  </si>
  <si>
    <r>
      <rPr>
        <sz val="11"/>
        <color rgb="FF000000"/>
        <rFont val="Calibri"/>
      </rPr>
      <t xml:space="preserve">Set the following UI path to </t>
    </r>
    <r>
      <rPr>
        <b/>
        <sz val="11"/>
        <color rgb="FF000000"/>
        <rFont val="Calibri"/>
      </rPr>
      <t>Enabled: Disable driver (recommended)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SMB v1 client driver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</si>
  <si>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configures the start type for the Server Message Block version 1 (SMBv1) client driver service (</t>
    </r>
    <r>
      <rPr>
        <b/>
        <sz val="11"/>
        <color rgb="FF000000"/>
        <rFont val="Calibri"/>
      </rPr>
      <t>MRxSmb10</t>
    </r>
    <r>
      <rPr>
        <sz val="11"/>
        <color rgb="FF000000"/>
        <rFont val="Calibri"/>
      </rPr>
      <t>), which is recommended to be disabled.</t>
    </r>
    <r>
      <rPr>
        <sz val="11"/>
        <color rgb="FF000000"/>
        <rFont val="Calibri"/>
      </rPr>
      <t xml:space="preserve">
</t>
    </r>
    <r>
      <rPr>
        <sz val="11"/>
        <color rgb="FF000000"/>
        <rFont val="Calibri"/>
      </rPr>
      <t xml:space="preserve">The recommended state for this setting is: </t>
    </r>
    <r>
      <rPr>
        <b/>
        <sz val="11"/>
        <color rgb="FF000000"/>
        <rFont val="Calibri"/>
      </rPr>
      <t>Enabled: Disable driver (recommended)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Do not, </t>
    </r>
    <r>
      <rPr>
        <i/>
        <sz val="11"/>
        <color rgb="FF000000"/>
        <rFont val="Calibri"/>
      </rPr>
      <t>under any circumstances</t>
    </r>
    <r>
      <rPr>
        <sz val="11"/>
        <color rgb="FF000000"/>
        <rFont val="Calibri"/>
      </rPr>
      <t xml:space="preserve">, configure this overall setting as </t>
    </r>
    <r>
      <rPr>
        <b/>
        <sz val="11"/>
        <color rgb="FF000000"/>
        <rFont val="Calibri"/>
      </rPr>
      <t>Disabled</t>
    </r>
    <r>
      <rPr>
        <sz val="11"/>
        <color rgb="FF000000"/>
        <rFont val="Calibri"/>
      </rPr>
      <t>, as doing so will delete the underlying registry entry altogether, which will cause serious problems.</t>
    </r>
  </si>
  <si>
    <r>
      <rPr>
        <sz val="11"/>
        <color rgb="FF000000"/>
        <rFont val="Calibri"/>
      </rPr>
      <t>Since September 2016, Microsoft has strongly encouraged that SMBv1 be disabled and no longer used on modern networks, as it is a 30 year old design that is much more vulnerable to attacks then much newer designs such as SMBv2 and SMBv3.</t>
    </r>
    <r>
      <rPr>
        <sz val="11"/>
        <color rgb="FF000000"/>
        <rFont val="Calibri"/>
      </rPr>
      <t xml:space="preserve">
</t>
    </r>
    <r>
      <rPr>
        <sz val="11"/>
        <color rgb="FF000000"/>
        <rFont val="Calibri"/>
      </rPr>
      <t>More information on this can be found at the following links:</t>
    </r>
    <r>
      <rPr>
        <sz val="11"/>
        <color rgb="FF000000"/>
        <rFont val="Calibri"/>
      </rPr>
      <t xml:space="preserve">
</t>
    </r>
    <r>
      <rPr>
        <sz val="11"/>
        <color rgb="FF000000"/>
        <rFont val="Calibri"/>
      </rPr>
      <t>Stop using SMB1 | Storage at Microsoft</t>
    </r>
    <r>
      <rPr>
        <sz val="11"/>
        <color rgb="FF000000"/>
        <rFont val="Calibri"/>
      </rPr>
      <t xml:space="preserve">
</t>
    </r>
    <r>
      <rPr>
        <sz val="11"/>
        <color rgb="FF000000"/>
        <rFont val="Calibri"/>
      </rPr>
      <t>Disable SMB v1 in Managed Environments with Group Policy – "Stay Safe" Cyber Security Blog</t>
    </r>
    <r>
      <rPr>
        <sz val="11"/>
        <color rgb="FF000000"/>
        <rFont val="Calibri"/>
      </rPr>
      <t xml:space="preserve">
</t>
    </r>
    <r>
      <rPr>
        <sz val="11"/>
        <color rgb="FF000000"/>
        <rFont val="Calibri"/>
      </rPr>
      <t>Disabling SMBv1 through Group Policy – Microsoft Security Guidance blog</t>
    </r>
  </si>
  <si>
    <r>
      <rPr>
        <sz val="11"/>
        <color rgb="FF000000"/>
        <rFont val="Calibri"/>
      </rPr>
      <t xml:space="preserve">Some legacy OSes (e.g. Windows XP, Server 2003 or older), applications and appliances may no longer be able to communicate with the system once SMBv1 is disabled. We recommend careful testing be performed to determine the impact prior to configuring this as a widespread control, and where possible, remediate any incompatibilities found with the vendor of the incompatible system. Microsoft is also maintaining a thorough (although not comprehensive) list of known SMBv1 incompatibilities at this link: SMB1 Product Clearinghouse | Storage at Microsoft </t>
    </r>
    <r>
      <rPr>
        <sz val="11"/>
        <color rgb="FF0000FF"/>
        <rFont val="Calibri"/>
      </rPr>
      <t>(https://blogs.technet.microsoft.com/filecab/2017/06/01/smb1-product-clearinghouse/)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</si>
  <si>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4</t>
    </r>
    <r>
      <rPr>
        <sz val="11"/>
        <color rgb="FF000000"/>
        <rFont val="Calibri"/>
      </rPr>
      <t>.</t>
    </r>
    <r>
      <rPr>
        <sz val="11"/>
        <color rgb="FF000000"/>
        <rFont val="Calibri"/>
      </rPr>
      <t xml:space="preserve">
</t>
    </r>
    <r>
      <rPr>
        <sz val="11"/>
        <color rgb="FF006096"/>
        <rFont val="Roboto Condensed"/>
      </rPr>
      <t>HKLM\SYSTEM\CurrentControlSet\Services\mrxsmb10:Start</t>
    </r>
    <r>
      <rPr>
        <sz val="11"/>
        <color rgb="FF006096"/>
        <rFont val="Roboto Condensed"/>
      </rPr>
      <t xml:space="preserve">
</t>
    </r>
  </si>
  <si>
    <r>
      <rPr>
        <sz val="11"/>
        <color rgb="FF000000"/>
        <rFont val="Calibri"/>
      </rPr>
      <t>Windows 7 and Windows 8.0: Enabled: Manual start.</t>
    </r>
    <r>
      <rPr>
        <sz val="11"/>
        <color rgb="FF000000"/>
        <rFont val="Calibri"/>
      </rPr>
      <t xml:space="preserve">
</t>
    </r>
    <r>
      <rPr>
        <sz val="11"/>
        <color rgb="FF000000"/>
        <rFont val="Calibri"/>
      </rPr>
      <t>Windows 8.1 and Windows 10 (up to R1703): Enabled: Automatic start.</t>
    </r>
    <r>
      <rPr>
        <sz val="11"/>
        <color rgb="FF000000"/>
        <rFont val="Calibri"/>
      </rPr>
      <t xml:space="preserve">
</t>
    </r>
    <r>
      <rPr>
        <sz val="11"/>
        <color rgb="FF000000"/>
        <rFont val="Calibri"/>
      </rPr>
      <t>Windows 10 R1709 or newer: Enabled: Disable driver.</t>
    </r>
  </si>
  <si>
    <t>Medium-38.02</t>
  </si>
  <si>
    <r>
      <rPr>
        <sz val="11"/>
        <rFont val="Calibri"/>
      </rPr>
      <t xml:space="preserve">Ensure </t>
    </r>
    <r>
      <rPr>
        <sz val="11"/>
        <color rgb="FF000000"/>
        <rFont val="Calibri"/>
      </rPr>
      <t>'</t>
    </r>
    <r>
      <rPr>
        <b/>
        <sz val="11"/>
        <color rgb="FF000000"/>
        <rFont val="Calibri"/>
      </rPr>
      <t>Configure SMB v1 server</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</si>
  <si>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Templates\MS Security Guide\Configure SMB v1 server</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does not exist by default. An additional Group Policy template (</t>
    </r>
    <r>
      <rPr>
        <b/>
        <sz val="11"/>
        <color rgb="FF000000"/>
        <rFont val="Calibri"/>
      </rPr>
      <t>SecGuide.admx/adml</t>
    </r>
    <r>
      <rPr>
        <sz val="11"/>
        <color rgb="FF000000"/>
        <rFont val="Calibri"/>
      </rPr>
      <t xml:space="preserve">) is required - it is available from Microsoft at this link </t>
    </r>
    <r>
      <rPr>
        <sz val="11"/>
        <color rgb="FF0000FF"/>
        <rFont val="Calibri"/>
      </rPr>
      <t>(https://www.microsoft.com/en-us/download/details.aspx?id=55319)</t>
    </r>
    <r>
      <rPr>
        <sz val="11"/>
        <color rgb="FF000000"/>
        <rFont val="Calibri"/>
      </rPr>
      <t>.</t>
    </r>
  </si>
  <si>
    <r>
      <rPr>
        <sz val="11"/>
        <color rgb="FF000000"/>
        <rFont val="Calibri"/>
      </rPr>
      <t>This setting configures the server-side processing of the Server Message Block version 1 (SMBv1) protocol.</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</si>
  <si>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HKLM\SYSTEM\CurrentControlSet\Services\LanmanServer\Parameters:SMB1</t>
    </r>
    <r>
      <rPr>
        <sz val="11"/>
        <color rgb="FF006096"/>
        <rFont val="Roboto Condensed"/>
      </rPr>
      <t xml:space="preserve">
</t>
    </r>
  </si>
  <si>
    <r>
      <rPr>
        <sz val="11"/>
        <color rgb="FF000000"/>
        <rFont val="Calibri"/>
      </rPr>
      <t>Windows 10 R1703 and older: Enabled.</t>
    </r>
    <r>
      <rPr>
        <sz val="11"/>
        <color rgb="FF000000"/>
        <rFont val="Calibri"/>
      </rPr>
      <t xml:space="preserve">
</t>
    </r>
    <r>
      <rPr>
        <sz val="11"/>
        <color rgb="FF000000"/>
        <rFont val="Calibri"/>
      </rPr>
      <t>Windows 10 R1709 or newer: Disabled.</t>
    </r>
  </si>
  <si>
    <t>Medium-38.03</t>
  </si>
  <si>
    <r>
      <rPr>
        <sz val="11"/>
        <rFont val="Calibri"/>
      </rPr>
      <t xml:space="preserve">Ensure </t>
    </r>
    <r>
      <rPr>
        <sz val="11"/>
        <color rgb="FF000000"/>
        <rFont val="Calibri"/>
      </rPr>
      <t>'</t>
    </r>
    <r>
      <rPr>
        <b/>
        <sz val="11"/>
        <color rgb="FF000000"/>
        <rFont val="Calibri"/>
      </rPr>
      <t>Microsoft network client: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</si>
  <si>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Digitally sign communications (always)</t>
    </r>
    <r>
      <rPr>
        <sz val="11"/>
        <color rgb="FF006096"/>
        <rFont val="Roboto Condensed"/>
      </rPr>
      <t xml:space="preserve">
</t>
    </r>
  </si>
  <si>
    <r>
      <rPr>
        <sz val="11"/>
        <color rgb="FF000000"/>
        <rFont val="Calibri"/>
      </rPr>
      <t>This policy setting determines whether packet signing is required by the Server Message Block (SMB) client component. SMB is the resource sharing protocol that is supported by many Windows operating systems. It is the basis of NetBIOS and many other protocols. SMB signatures authenticate both users and the servers that host the data. If either side fails the authentication process, data transmission will not take place.</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</si>
  <si>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Session hijacking uses tools that allow threat actors who have access to the same network as the client or server to interrupt, end, or steal a session in progress. threat actors can potentially intercept and modify unsigned SMB packets and then modify the traffic and forward it so that the server might perform undesirable actions. Alternatively, the threat actors could pose as the server or client after legitimate authentication and gain unauthorized access to data.</t>
    </r>
  </si>
  <si>
    <r>
      <rPr>
        <sz val="11"/>
        <color rgb="FF000000"/>
        <rFont val="Calibri"/>
      </rPr>
      <t>The Microsoft network client will not communicate with a Microsoft network server unless that server agrees to perform SMB packet signing.</t>
    </r>
    <r>
      <rPr>
        <sz val="11"/>
        <color rgb="FF000000"/>
        <rFont val="Calibri"/>
      </rPr>
      <t xml:space="preserve">
</t>
    </r>
    <r>
      <rPr>
        <sz val="11"/>
        <color rgb="FF000000"/>
        <rFont val="Calibri"/>
      </rPr>
      <t>Implementation of SMB signing may negatively affect performance, because each packet needs to be signed and verified. If these settings are enabled on a server that is performing multiple roles, such as a small business server that is serving as a Domain Controller, file server, print server, and application server performance may be substantially slowed. Additionally, if computers are configured to ignore all unsigned SMB communications, older applications and operating systems will not be able to connect. However, if SMB signing is completely disabled, computers will be vulnerable to session hijacking attacks.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</si>
  <si>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HKLM\SYSTEM\CurrentControlSet\Services\LanmanWorkstation\Parameters:RequireSecuritySignature</t>
    </r>
    <r>
      <rPr>
        <sz val="11"/>
        <color rgb="FF006096"/>
        <rFont val="Roboto Condensed"/>
      </rPr>
      <t xml:space="preserve">
</t>
    </r>
  </si>
  <si>
    <r>
      <rPr>
        <sz val="11"/>
        <color rgb="FF000000"/>
        <rFont val="Calibri"/>
      </rPr>
      <t>Disabled. (SMB packet signing is negotiated between the client and server.)</t>
    </r>
  </si>
  <si>
    <t>Medium-38.04</t>
  </si>
  <si>
    <r>
      <rPr>
        <sz val="11"/>
        <rFont val="Calibri"/>
      </rPr>
      <t xml:space="preserve">Ensure </t>
    </r>
    <r>
      <rPr>
        <sz val="11"/>
        <color rgb="FF000000"/>
        <rFont val="Calibri"/>
      </rPr>
      <t>'</t>
    </r>
    <r>
      <rPr>
        <b/>
        <sz val="11"/>
        <color rgb="FF000000"/>
        <rFont val="Calibri"/>
      </rPr>
      <t>Microsoft network client: Send unencrypted password to third-party SMB servers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</si>
  <si>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client: Send unencrypted password to third-party SMB servers</t>
    </r>
    <r>
      <rPr>
        <sz val="11"/>
        <color rgb="FF006096"/>
        <rFont val="Roboto Condensed"/>
      </rPr>
      <t xml:space="preserve">
</t>
    </r>
  </si>
  <si>
    <r>
      <rPr>
        <sz val="11"/>
        <color rgb="FF000000"/>
        <rFont val="Calibri"/>
      </rPr>
      <t>This policy setting determines whether the SMB redirector will send plaintext passwords during authentication to third-party SMB servers that do not support password encryption.</t>
    </r>
    <r>
      <rPr>
        <sz val="11"/>
        <color rgb="FF000000"/>
        <rFont val="Calibri"/>
      </rPr>
      <t xml:space="preserve">
</t>
    </r>
    <r>
      <rPr>
        <sz val="11"/>
        <color rgb="FF000000"/>
        <rFont val="Calibri"/>
      </rPr>
      <t>It is recommended that you disable this policy setting unless there is a strong business case to enable it. If this policy setting is enabled, unencrypted passwords will be allowed across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</si>
  <si>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you enable this policy setting, the server can transmit passwords in plaintext across the network to other computers that offer SMB services, which is a significant security risk. These other computers may not use any of the SMB security mechanisms that are included with Windows Server 2003.</t>
    </r>
  </si>
  <si>
    <r>
      <rPr>
        <sz val="11"/>
        <color rgb="FF000000"/>
        <rFont val="Calibri"/>
      </rPr>
      <t>None - this is the default behavior.</t>
    </r>
    <r>
      <rPr>
        <sz val="11"/>
        <color rgb="FF000000"/>
        <rFont val="Calibri"/>
      </rPr>
      <t xml:space="preserve">
</t>
    </r>
    <r>
      <rPr>
        <sz val="11"/>
        <color rgb="FF000000"/>
        <rFont val="Calibri"/>
      </rPr>
      <t>Some very old applications and operating systems such as MS-DOS, Windows for Workgroups 3.11, and Windows 95a may not be able to communicate with the servers in your organization by means of the SMB protocol.</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</si>
  <si>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HKLM\SYSTEM\CurrentControlSet\Services\LanmanWorkstation\Parameters:EnablePlainTextPassword</t>
    </r>
    <r>
      <rPr>
        <sz val="11"/>
        <color rgb="FF006096"/>
        <rFont val="Roboto Condensed"/>
      </rPr>
      <t xml:space="preserve">
</t>
    </r>
  </si>
  <si>
    <r>
      <rPr>
        <sz val="11"/>
        <color rgb="FF000000"/>
        <rFont val="Calibri"/>
      </rPr>
      <t>Disabled. (Plaintext passwords will not be sent during authentication to third-party SMB servers that do not support password encryption.)</t>
    </r>
  </si>
  <si>
    <t>Medium-38.05</t>
  </si>
  <si>
    <r>
      <rPr>
        <sz val="11"/>
        <rFont val="Calibri"/>
      </rPr>
      <t xml:space="preserve">Ensure </t>
    </r>
    <r>
      <rPr>
        <sz val="11"/>
        <color rgb="FF000000"/>
        <rFont val="Calibri"/>
      </rPr>
      <t>'</t>
    </r>
    <r>
      <rPr>
        <b/>
        <sz val="11"/>
        <color rgb="FF000000"/>
        <rFont val="Calibri"/>
      </rPr>
      <t>Microsoft network server: Digitally sign communications (always)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</si>
  <si>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Options\Microsoft network server: Digitally sign communications (always)</t>
    </r>
    <r>
      <rPr>
        <sz val="11"/>
        <color rgb="FF006096"/>
        <rFont val="Roboto Condensed"/>
      </rPr>
      <t xml:space="preserve">
</t>
    </r>
  </si>
  <si>
    <r>
      <rPr>
        <sz val="11"/>
        <color rgb="FF000000"/>
        <rFont val="Calibri"/>
      </rPr>
      <t>This policy setting determines whether packet signing is required by the SMB server component. This setting should be enabled in a mixed environment to prevent downstream clients from using the workstation as a network server.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</si>
  <si>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Session hijacking uses tools that allow threat actors who have access to the same network as the client or server to interrupt, end, or steal a session in progress. Threat Actors can potentially intercept and modify unsigned SMB packets and then modify the traffic and forward it so that the server might perform undesirable actions. Alternatively, the threat actor could pose as the server or client after legitimate authentication and gain unauthorized access to data.</t>
    </r>
    <r>
      <rPr>
        <sz val="11"/>
        <color rgb="FF000000"/>
        <rFont val="Calibri"/>
      </rPr>
      <t xml:space="preserve">
</t>
    </r>
    <r>
      <rPr>
        <sz val="11"/>
        <color rgb="FF000000"/>
        <rFont val="Calibri"/>
      </rPr>
      <t>SMB is the resource sharing protocol that is supported by many Windows operating systems. It is the basis of NetBIOS and many other protocols. SMB signatures authenticate both users and the servers that host the data. If either side fails the authentication process, data transmission will not take place.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</si>
  <si>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HKLM\SYSTEM\CurrentControlSet\Services\LanManServer\Parameters:RequireSecuritySignature</t>
    </r>
    <r>
      <rPr>
        <sz val="11"/>
        <color rgb="FF006096"/>
        <rFont val="Roboto Condensed"/>
      </rPr>
      <t xml:space="preserve">
</t>
    </r>
  </si>
  <si>
    <t>Session locking</t>
  </si>
  <si>
    <t>Medium-39.00</t>
  </si>
  <si>
    <r>
      <rPr>
        <b/>
        <sz val="11"/>
        <color rgb="FF003B5C"/>
        <rFont val="Calibri"/>
      </rPr>
      <t>Section overview: 'Session locking'</t>
    </r>
  </si>
  <si>
    <r>
      <rPr>
        <sz val="11"/>
        <color rgb="FF000000"/>
        <rFont val="Calibri"/>
      </rPr>
      <t xml:space="preserve">Configure the individual settings in recommendations </t>
    </r>
    <r>
      <rPr>
        <b/>
        <sz val="11"/>
        <color rgb="FF000000"/>
        <rFont val="Calibri"/>
      </rPr>
      <t>Medium-39.01</t>
    </r>
    <r>
      <rPr>
        <sz val="11"/>
        <color rgb="FF000000"/>
        <rFont val="Calibri"/>
      </rPr>
      <t xml:space="preserve"> through </t>
    </r>
    <r>
      <rPr>
        <b/>
        <sz val="11"/>
        <color rgb="FF000000"/>
        <rFont val="Calibri"/>
      </rPr>
      <t>Medium-39.11</t>
    </r>
    <r>
      <rPr>
        <sz val="11"/>
        <color rgb="FF000000"/>
        <rFont val="Calibri"/>
      </rPr>
      <t xml:space="preserve"> to implement session locking.</t>
    </r>
  </si>
  <si>
    <r>
      <rPr>
        <sz val="11"/>
        <color rgb="FF000000"/>
        <rFont val="Calibri"/>
      </rPr>
      <t>Malicious actors with physical access to an unattended workstation with an unlocked session may attempt to inappropriately access sensitive information or conduct actions that will not be attributed to them. To reduce this risk, a session lock should be configured to activate after a maximum of 15 minutes of user inactivity. Furthermore, be aware that information or alerts may be displayed on the lock screen. To reduce the risk of unauthorised information disclosure, minimise the amount of information that the lock screen is permitted to display.</t>
    </r>
  </si>
  <si>
    <t>Medium-39.01</t>
  </si>
  <si>
    <r>
      <rPr>
        <sz val="11"/>
        <rFont val="Calibri"/>
      </rPr>
      <t xml:space="preserve">Ensure </t>
    </r>
    <r>
      <rPr>
        <sz val="11"/>
        <color rgb="FF000000"/>
        <rFont val="Calibri"/>
      </rPr>
      <t>'</t>
    </r>
    <r>
      <rPr>
        <b/>
        <sz val="11"/>
        <color rgb="FF000000"/>
        <rFont val="Calibri"/>
      </rPr>
      <t>Prevent enabling lock screen camera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</si>
  <si>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Templates\Control Panel\Personalization\Prevent enabling lock screen camera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ControlPanelDisplay.admx/adml</t>
    </r>
    <r>
      <rPr>
        <sz val="11"/>
        <color rgb="FF000000"/>
        <rFont val="Calibri"/>
      </rPr>
      <t xml:space="preserve"> that is included with the Microsoft Windows 8.1 &amp; Server 2012 R2 Administrative Templates (or newer).</t>
    </r>
  </si>
  <si>
    <r>
      <rPr>
        <sz val="11"/>
        <color rgb="FF000000"/>
        <rFont val="Calibri"/>
      </rPr>
      <t>Disables the lock screen camera toggle switch in PC Settings and prevents a camera from being invoked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</si>
  <si>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Disabling the lock screen camera extends the protection afforded by the lock screen to camera features.</t>
    </r>
  </si>
  <si>
    <r>
      <rPr>
        <sz val="11"/>
        <color rgb="FF000000"/>
        <rFont val="Calibri"/>
      </rPr>
      <t>If you enable this setting, users will no longer be able to enable or disable lock screen camera access in PC Settings, and the camera cannot be invoked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</si>
  <si>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HKLM\SOFTWARE\Policies\Microsoft\Windows\Personalization:NoLockScreenCamera</t>
    </r>
    <r>
      <rPr>
        <sz val="11"/>
        <color rgb="FF006096"/>
        <rFont val="Roboto Condensed"/>
      </rPr>
      <t xml:space="preserve">
</t>
    </r>
  </si>
  <si>
    <r>
      <rPr>
        <sz val="11"/>
        <color rgb="FF000000"/>
        <rFont val="Calibri"/>
      </rPr>
      <t>Disabled. (Users can enable invocation of an available camera on the lock screen.)</t>
    </r>
  </si>
  <si>
    <t>Medium-39.02</t>
  </si>
  <si>
    <r>
      <rPr>
        <sz val="11"/>
        <rFont val="Calibri"/>
      </rPr>
      <t xml:space="preserve">Ensure </t>
    </r>
    <r>
      <rPr>
        <sz val="11"/>
        <color rgb="FF000000"/>
        <rFont val="Calibri"/>
      </rPr>
      <t>'</t>
    </r>
    <r>
      <rPr>
        <b/>
        <sz val="11"/>
        <color rgb="FF000000"/>
        <rFont val="Calibri"/>
      </rPr>
      <t>Prevent enabling lock screen slide show</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</si>
  <si>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Templates\Control Panel\Personalization\Prevent enabling lock screen slide show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ControlPanelDisplay.admx/adml</t>
    </r>
    <r>
      <rPr>
        <sz val="11"/>
        <color rgb="FF000000"/>
        <rFont val="Calibri"/>
      </rPr>
      <t xml:space="preserve"> that is included with the Microsoft Windows 8.1 &amp; 2012 R2 Administrative Templates (or newer).</t>
    </r>
  </si>
  <si>
    <r>
      <rPr>
        <sz val="11"/>
        <color rgb="FF000000"/>
        <rFont val="Calibri"/>
      </rPr>
      <t>Disables the lock screen slide show settings in PC Settings and prevents a slide show from playing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</si>
  <si>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Disabling the lock screen slide show extends the protection afforded by the lock screen to slide show contents.</t>
    </r>
  </si>
  <si>
    <r>
      <rPr>
        <sz val="11"/>
        <color rgb="FF000000"/>
        <rFont val="Calibri"/>
      </rPr>
      <t>If you enable this setting, users will no longer be able to modify slide show settings in PC Settings, and no slide show will ever start.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</si>
  <si>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HKLM\SOFTWARE\Policies\Microsoft\Windows\Personalization:NoLockScreenSlideshow</t>
    </r>
    <r>
      <rPr>
        <sz val="11"/>
        <color rgb="FF006096"/>
        <rFont val="Roboto Condensed"/>
      </rPr>
      <t xml:space="preserve">
</t>
    </r>
  </si>
  <si>
    <r>
      <rPr>
        <sz val="11"/>
        <color rgb="FF000000"/>
        <rFont val="Calibri"/>
      </rPr>
      <t>Disabled. (Users can enable a slide show that will run after they lock the machine.)</t>
    </r>
  </si>
  <si>
    <t>Medium-39.03</t>
  </si>
  <si>
    <r>
      <rPr>
        <sz val="11"/>
        <rFont val="Calibri"/>
      </rPr>
      <t xml:space="preserve">Ensure </t>
    </r>
    <r>
      <rPr>
        <sz val="11"/>
        <color rgb="FF000000"/>
        <rFont val="Calibri"/>
      </rPr>
      <t>'</t>
    </r>
    <r>
      <rPr>
        <b/>
        <sz val="11"/>
        <color rgb="FF000000"/>
        <rFont val="Calibri"/>
      </rPr>
      <t>Turn off app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</si>
  <si>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Templates\System\Logon\Turn off app notifications on the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Logon.admx/adml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</si>
  <si>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prevent app notifications from appearing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</si>
  <si>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App notifications might display sensitive business or personal data.</t>
    </r>
  </si>
  <si>
    <r>
      <rPr>
        <sz val="11"/>
        <color rgb="FF000000"/>
        <rFont val="Calibri"/>
      </rPr>
      <t>No app notifications are displayed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</si>
  <si>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HKLM\SOFTWARE\Policies\Microsoft\Windows\System:DisableLockScreenAppNotifications</t>
    </r>
    <r>
      <rPr>
        <sz val="11"/>
        <color rgb="FF006096"/>
        <rFont val="Roboto Condensed"/>
      </rPr>
      <t xml:space="preserve">
</t>
    </r>
  </si>
  <si>
    <r>
      <rPr>
        <sz val="11"/>
        <color rgb="FF000000"/>
        <rFont val="Calibri"/>
      </rPr>
      <t>Disabled. (Users can choose which apps display notifications on the lock screen.)</t>
    </r>
  </si>
  <si>
    <t>Medium-39.04</t>
  </si>
  <si>
    <r>
      <rPr>
        <sz val="11"/>
        <rFont val="Calibri"/>
      </rPr>
      <t xml:space="preserve">Ensure </t>
    </r>
    <r>
      <rPr>
        <sz val="11"/>
        <color rgb="FF000000"/>
        <rFont val="Calibri"/>
      </rPr>
      <t>'</t>
    </r>
    <r>
      <rPr>
        <b/>
        <sz val="11"/>
        <color rgb="FF000000"/>
        <rFont val="Calibri"/>
      </rPr>
      <t>Let Windows apps activate with voice while the system is locked</t>
    </r>
    <r>
      <rPr>
        <sz val="11"/>
        <color rgb="FF000000"/>
        <rFont val="Calibri"/>
      </rPr>
      <t>'</t>
    </r>
    <r>
      <rPr>
        <sz val="11"/>
        <color rgb="FF000000"/>
        <rFont val="Calibri"/>
      </rPr>
      <t xml:space="preserve"> is set to </t>
    </r>
    <r>
      <rPr>
        <sz val="11"/>
        <color rgb="FF000000"/>
        <rFont val="Calibri"/>
      </rPr>
      <t>'</t>
    </r>
    <r>
      <rPr>
        <b/>
        <sz val="11"/>
        <color rgb="FF000000"/>
        <rFont val="Calibri"/>
      </rPr>
      <t>Enabled: Force Deny</t>
    </r>
    <r>
      <rPr>
        <sz val="11"/>
        <color rgb="FF000000"/>
        <rFont val="Calibri"/>
      </rPr>
      <t>'</t>
    </r>
  </si>
  <si>
    <r>
      <rPr>
        <sz val="11"/>
        <color rgb="FF000000"/>
        <rFont val="Calibri"/>
      </rPr>
      <t xml:space="preserve">Set the following UI path to </t>
    </r>
    <r>
      <rPr>
        <b/>
        <sz val="11"/>
        <color rgb="FF000000"/>
        <rFont val="Calibri"/>
      </rPr>
      <t>Enabled: Force Deny</t>
    </r>
    <r>
      <rPr>
        <sz val="11"/>
        <color rgb="FF000000"/>
        <rFont val="Calibri"/>
      </rPr>
      <t>:</t>
    </r>
    <r>
      <rPr>
        <sz val="11"/>
        <color rgb="FF000000"/>
        <rFont val="Calibri"/>
      </rPr>
      <t xml:space="preserve">
</t>
    </r>
    <r>
      <rPr>
        <sz val="11"/>
        <color rgb="FF006096"/>
        <rFont val="Roboto Condensed"/>
      </rPr>
      <t>Computer Configuration\Policies\Administrative Templates\Windows Components\App Privacy\Let Windows apps activate with voice while the system is locked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AppPrivacy.admx/adml</t>
    </r>
    <r>
      <rPr>
        <sz val="11"/>
        <color rgb="FF000000"/>
        <rFont val="Calibri"/>
      </rPr>
      <t xml:space="preserve"> that is included with the Microsoft Windows 10 Release 1903 Administrative Templates (or newer).</t>
    </r>
  </si>
  <si>
    <r>
      <rPr>
        <sz val="11"/>
        <color rgb="FF000000"/>
        <rFont val="Calibri"/>
      </rPr>
      <t>This policy setting specifies whether Windows apps can be activated by voice (apps and Cortana) while the system is locked.</t>
    </r>
    <r>
      <rPr>
        <sz val="11"/>
        <color rgb="FF000000"/>
        <rFont val="Calibri"/>
      </rPr>
      <t xml:space="preserve">
</t>
    </r>
    <r>
      <rPr>
        <sz val="11"/>
        <color rgb="FF000000"/>
        <rFont val="Calibri"/>
      </rPr>
      <t xml:space="preserve">The recommended state for this setting is: </t>
    </r>
    <r>
      <rPr>
        <b/>
        <sz val="11"/>
        <color rgb="FF000000"/>
        <rFont val="Calibri"/>
      </rPr>
      <t>Enabled: Force Deny</t>
    </r>
    <r>
      <rPr>
        <sz val="11"/>
        <color rgb="FF000000"/>
        <rFont val="Calibri"/>
      </rPr>
      <t>.</t>
    </r>
  </si>
  <si>
    <r>
      <rPr>
        <sz val="11"/>
        <color rgb="FF000000"/>
        <rFont val="Calibri"/>
      </rPr>
      <t>Access to any computer resource should not be allowed when the device is locked.</t>
    </r>
  </si>
  <si>
    <r>
      <rPr>
        <sz val="11"/>
        <color rgb="FF000000"/>
        <rFont val="Calibri"/>
      </rPr>
      <t>Users will not be able to activate apps while the computer is locked.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</si>
  <si>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HKLM\SOFTWARE\Policies\Microsoft\Windows\AppPrivacy:LetAppsActivateWithVoiceAboveLock</t>
    </r>
    <r>
      <rPr>
        <sz val="11"/>
        <color rgb="FF006096"/>
        <rFont val="Roboto Condensed"/>
      </rPr>
      <t xml:space="preserve">
</t>
    </r>
  </si>
  <si>
    <r>
      <rPr>
        <sz val="11"/>
        <color rgb="FF000000"/>
        <rFont val="Calibri"/>
      </rPr>
      <t>Disabled. (The user can decide whether Windows apps can interact with applications using speech while the system is locked by using Settings &gt; Privacy on the device.)</t>
    </r>
  </si>
  <si>
    <t>Medium-39.05</t>
  </si>
  <si>
    <r>
      <rPr>
        <sz val="11"/>
        <rFont val="Calibri"/>
      </rPr>
      <t xml:space="preserve">Ensure </t>
    </r>
    <r>
      <rPr>
        <sz val="11"/>
        <color rgb="FF000000"/>
        <rFont val="Calibri"/>
      </rPr>
      <t>'</t>
    </r>
    <r>
      <rPr>
        <b/>
        <sz val="11"/>
        <color rgb="FF000000"/>
        <rFont val="Calibri"/>
      </rPr>
      <t>Allow Windows Ink Workspace</t>
    </r>
    <r>
      <rPr>
        <sz val="11"/>
        <color rgb="FF000000"/>
        <rFont val="Calibri"/>
      </rPr>
      <t>'</t>
    </r>
    <r>
      <rPr>
        <sz val="11"/>
        <color rgb="FF000000"/>
        <rFont val="Calibri"/>
      </rPr>
      <t xml:space="preserve"> is set to </t>
    </r>
    <r>
      <rPr>
        <sz val="11"/>
        <color rgb="FF000000"/>
        <rFont val="Calibri"/>
      </rPr>
      <t>'</t>
    </r>
    <r>
      <rPr>
        <b/>
        <sz val="11"/>
        <color rgb="FF000000"/>
        <rFont val="Calibri"/>
      </rPr>
      <t>Enabled: On, but disallow access above lock</t>
    </r>
    <r>
      <rPr>
        <sz val="11"/>
        <color rgb="FF000000"/>
        <rFont val="Calibri"/>
      </rPr>
      <t>'</t>
    </r>
  </si>
  <si>
    <r>
      <rPr>
        <sz val="11"/>
        <color rgb="FF000000"/>
        <rFont val="Calibri"/>
      </rPr>
      <t xml:space="preserve">Set the following UI path to </t>
    </r>
    <r>
      <rPr>
        <b/>
        <sz val="11"/>
        <color rgb="FF000000"/>
        <rFont val="Calibri"/>
      </rPr>
      <t>Enabled: On, but disallow access above lock</t>
    </r>
    <r>
      <rPr>
        <sz val="11"/>
        <color rgb="FF000000"/>
        <rFont val="Calibri"/>
      </rPr>
      <t xml:space="preserve"> OR </t>
    </r>
    <r>
      <rPr>
        <b/>
        <sz val="11"/>
        <color rgb="FF000000"/>
        <rFont val="Calibri"/>
      </rPr>
      <t>Enabled: 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Ink Workspace\Allow Windows Ink Workspace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WindowsInkWorkspace.admx/adml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</si>
  <si>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Ink items are allowed above the lock screen.</t>
    </r>
    <r>
      <rPr>
        <sz val="11"/>
        <color rgb="FF000000"/>
        <rFont val="Calibri"/>
      </rPr>
      <t xml:space="preserve">
</t>
    </r>
    <r>
      <rPr>
        <sz val="11"/>
        <color rgb="FF000000"/>
        <rFont val="Calibri"/>
      </rPr>
      <t xml:space="preserve">The recommended state for this setting is: </t>
    </r>
    <r>
      <rPr>
        <b/>
        <sz val="11"/>
        <color rgb="FF000000"/>
        <rFont val="Calibri"/>
      </rPr>
      <t>Enabled: On, but disallow access above lock</t>
    </r>
    <r>
      <rPr>
        <sz val="11"/>
        <color rgb="FF000000"/>
        <rFont val="Calibri"/>
      </rPr>
      <t xml:space="preserve"> OR </t>
    </r>
    <r>
      <rPr>
        <b/>
        <sz val="11"/>
        <color rgb="FF000000"/>
        <rFont val="Calibri"/>
      </rPr>
      <t>Enabled: Disabled</t>
    </r>
    <r>
      <rPr>
        <sz val="11"/>
        <color rgb="FF000000"/>
        <rFont val="Calibri"/>
      </rPr>
      <t>.</t>
    </r>
  </si>
  <si>
    <r>
      <rPr>
        <sz val="11"/>
        <color rgb="FF000000"/>
        <rFont val="Calibri"/>
      </rPr>
      <t>Allowing any apps to be accessed while system is locked is not recommended. If this feature is permitted, it should only be accessible once a user authenticates with the proper credentials.</t>
    </r>
  </si>
  <si>
    <r>
      <rPr>
        <sz val="11"/>
        <color rgb="FF000000"/>
        <rFont val="Calibri"/>
      </rPr>
      <t>Windows Ink Workspace will not be permitted above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</si>
  <si>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 xml:space="preserve"> or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HKLM\SOFTWARE\Policies\Microsoft\WindowsInkWorkspace:AllowWindowsInkWorkspace</t>
    </r>
    <r>
      <rPr>
        <sz val="11"/>
        <color rgb="FF006096"/>
        <rFont val="Roboto Condensed"/>
      </rPr>
      <t xml:space="preserve">
</t>
    </r>
  </si>
  <si>
    <r>
      <rPr>
        <sz val="11"/>
        <color rgb="FF000000"/>
        <rFont val="Calibri"/>
      </rPr>
      <t>Enabled. (Windows Ink Workspace is permitted above the lock screen.)</t>
    </r>
  </si>
  <si>
    <t>Medium-39.06</t>
  </si>
  <si>
    <r>
      <rPr>
        <sz val="11"/>
        <rFont val="Calibri"/>
      </rPr>
      <t xml:space="preserve">Ensure </t>
    </r>
    <r>
      <rPr>
        <sz val="11"/>
        <color rgb="FF000000"/>
        <rFont val="Calibri"/>
      </rPr>
      <t>'</t>
    </r>
    <r>
      <rPr>
        <b/>
        <sz val="11"/>
        <color rgb="FF000000"/>
        <rFont val="Calibri"/>
      </rPr>
      <t>Interactive logon: Machine inactivity limit</t>
    </r>
    <r>
      <rPr>
        <sz val="11"/>
        <color rgb="FF000000"/>
        <rFont val="Calibri"/>
      </rPr>
      <t>'</t>
    </r>
    <r>
      <rPr>
        <sz val="11"/>
        <color rgb="FF000000"/>
        <rFont val="Calibri"/>
      </rPr>
      <t xml:space="preserve"> is set to </t>
    </r>
    <r>
      <rPr>
        <sz val="11"/>
        <color rgb="FF000000"/>
        <rFont val="Calibri"/>
      </rPr>
      <t>'</t>
    </r>
    <r>
      <rPr>
        <b/>
        <sz val="11"/>
        <color rgb="FF000000"/>
        <rFont val="Calibri"/>
      </rPr>
      <t>900 seconds</t>
    </r>
    <r>
      <rPr>
        <sz val="11"/>
        <color rgb="FF000000"/>
        <rFont val="Calibri"/>
      </rPr>
      <t>'</t>
    </r>
  </si>
  <si>
    <r>
      <rPr>
        <sz val="11"/>
        <color rgb="FF000000"/>
        <rFont val="Calibri"/>
      </rPr>
      <t xml:space="preserve">Set the following UI path to </t>
    </r>
    <r>
      <rPr>
        <b/>
        <sz val="11"/>
        <color rgb="FF000000"/>
        <rFont val="Calibri"/>
      </rPr>
      <t>900 seconds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Options\Interactive logon: Machine inactivity limit</t>
    </r>
    <r>
      <rPr>
        <sz val="11"/>
        <color rgb="FF006096"/>
        <rFont val="Roboto Condensed"/>
      </rPr>
      <t xml:space="preserve">
</t>
    </r>
  </si>
  <si>
    <r>
      <rPr>
        <sz val="11"/>
        <color rgb="FF000000"/>
        <rFont val="Calibri"/>
      </rPr>
      <t>Windows notices inactivity of a logon session, and if the amount of inactive time exceeds the inactivity limit, then the screen saver will run, locking the session.</t>
    </r>
    <r>
      <rPr>
        <sz val="11"/>
        <color rgb="FF000000"/>
        <rFont val="Calibri"/>
      </rPr>
      <t xml:space="preserve">
</t>
    </r>
    <r>
      <rPr>
        <sz val="11"/>
        <color rgb="FF000000"/>
        <rFont val="Calibri"/>
      </rPr>
      <t xml:space="preserve">The recommended state for this setting is: </t>
    </r>
    <r>
      <rPr>
        <b/>
        <sz val="11"/>
        <color rgb="FF000000"/>
        <rFont val="Calibri"/>
      </rPr>
      <t>900 or fewer second(s), but not 0</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0</t>
    </r>
    <r>
      <rPr>
        <sz val="11"/>
        <color rgb="FF000000"/>
        <rFont val="Calibri"/>
      </rPr>
      <t xml:space="preserve"> does not conform to the benchmark as it disables the machine inactivity limit.</t>
    </r>
  </si>
  <si>
    <r>
      <rPr>
        <sz val="11"/>
        <color rgb="FF000000"/>
        <rFont val="Calibri"/>
      </rPr>
      <t>If a user forgets to lock their computer when they walk away it's possible that a passerby will hijack it.</t>
    </r>
  </si>
  <si>
    <r>
      <rPr>
        <sz val="11"/>
        <color rgb="FF000000"/>
        <rFont val="Calibri"/>
      </rPr>
      <t>The screen saver will automatically activate when the computer has been unattended for the amount of time specified. The impact should be minimal since the screen saver is enabled by default.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</si>
  <si>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900</t>
    </r>
    <r>
      <rPr>
        <sz val="11"/>
        <color rgb="FF000000"/>
        <rFont val="Calibri"/>
      </rPr>
      <t xml:space="preserve"> or less, but not </t>
    </r>
    <r>
      <rPr>
        <b/>
        <sz val="11"/>
        <color rgb="FF000000"/>
        <rFont val="Calibri"/>
      </rPr>
      <t>0</t>
    </r>
    <r>
      <rPr>
        <sz val="11"/>
        <color rgb="FF000000"/>
        <rFont val="Calibri"/>
      </rPr>
      <t>.</t>
    </r>
    <r>
      <rPr>
        <sz val="11"/>
        <color rgb="FF000000"/>
        <rFont val="Calibri"/>
      </rPr>
      <t xml:space="preserve">
</t>
    </r>
    <r>
      <rPr>
        <sz val="11"/>
        <color rgb="FF006096"/>
        <rFont val="Roboto Condensed"/>
      </rPr>
      <t>HKLM\SOFTWARE\Microsoft\Windows\CurrentVersion\Policies\System:InactivityTimeoutSecs</t>
    </r>
    <r>
      <rPr>
        <sz val="11"/>
        <color rgb="FF006096"/>
        <rFont val="Roboto Condensed"/>
      </rPr>
      <t xml:space="preserve">
</t>
    </r>
  </si>
  <si>
    <r>
      <rPr>
        <sz val="11"/>
        <color rgb="FF000000"/>
        <rFont val="Calibri"/>
      </rPr>
      <t>0 seconds. (There is no inactivity limit.)</t>
    </r>
  </si>
  <si>
    <t>Medium-39.07</t>
  </si>
  <si>
    <r>
      <rPr>
        <sz val="11"/>
        <rFont val="Calibri"/>
      </rPr>
      <t xml:space="preserve">Ensure </t>
    </r>
    <r>
      <rPr>
        <sz val="11"/>
        <color rgb="FF000000"/>
        <rFont val="Calibri"/>
      </rPr>
      <t>'</t>
    </r>
    <r>
      <rPr>
        <b/>
        <sz val="11"/>
        <color rgb="FF000000"/>
        <rFont val="Calibri"/>
      </rPr>
      <t>Enable screen saver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</si>
  <si>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Templates\Control Panel\Personalization\Enable screen saver</t>
    </r>
    <r>
      <rPr>
        <sz val="11"/>
        <color rgb="FF006096"/>
        <rFont val="Roboto Condensed"/>
      </rPr>
      <t xml:space="preserve">
</t>
    </r>
  </si>
  <si>
    <t>Medium-39.08</t>
  </si>
  <si>
    <r>
      <rPr>
        <sz val="11"/>
        <rFont val="Calibri"/>
      </rPr>
      <t xml:space="preserve">Ensure </t>
    </r>
    <r>
      <rPr>
        <sz val="11"/>
        <color rgb="FF000000"/>
        <rFont val="Calibri"/>
      </rPr>
      <t>'</t>
    </r>
    <r>
      <rPr>
        <b/>
        <sz val="11"/>
        <color rgb="FF000000"/>
        <rFont val="Calibri"/>
      </rPr>
      <t>Password protect the screen saver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</si>
  <si>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Templates\Control Panel\Personalization\Password protect the screen saver</t>
    </r>
    <r>
      <rPr>
        <sz val="11"/>
        <color rgb="FF006096"/>
        <rFont val="Roboto Condensed"/>
      </rPr>
      <t xml:space="preserve">
</t>
    </r>
  </si>
  <si>
    <t>Medium-39.09</t>
  </si>
  <si>
    <r>
      <rPr>
        <sz val="11"/>
        <rFont val="Calibri"/>
      </rPr>
      <t xml:space="preserve">Ensure </t>
    </r>
    <r>
      <rPr>
        <sz val="11"/>
        <color rgb="FF000000"/>
        <rFont val="Calibri"/>
      </rPr>
      <t>'</t>
    </r>
    <r>
      <rPr>
        <b/>
        <sz val="11"/>
        <color rgb="FF000000"/>
        <rFont val="Calibri"/>
      </rPr>
      <t>Screen saver timeout</t>
    </r>
    <r>
      <rPr>
        <sz val="11"/>
        <color rgb="FF000000"/>
        <rFont val="Calibri"/>
      </rPr>
      <t>'</t>
    </r>
    <r>
      <rPr>
        <sz val="11"/>
        <color rgb="FF000000"/>
        <rFont val="Calibri"/>
      </rPr>
      <t xml:space="preserve"> is set to </t>
    </r>
    <r>
      <rPr>
        <sz val="11"/>
        <color rgb="FF000000"/>
        <rFont val="Calibri"/>
      </rPr>
      <t>'</t>
    </r>
    <r>
      <rPr>
        <b/>
        <sz val="11"/>
        <color rgb="FF000000"/>
        <rFont val="Calibri"/>
      </rPr>
      <t>Enabled: 900</t>
    </r>
    <r>
      <rPr>
        <sz val="11"/>
        <color rgb="FF000000"/>
        <rFont val="Calibri"/>
      </rPr>
      <t>'</t>
    </r>
  </si>
  <si>
    <r>
      <rPr>
        <sz val="11"/>
        <color rgb="FF000000"/>
        <rFont val="Calibri"/>
      </rPr>
      <t xml:space="preserve">Set the following UI path to </t>
    </r>
    <r>
      <rPr>
        <b/>
        <sz val="11"/>
        <color rgb="FF000000"/>
        <rFont val="Calibri"/>
      </rPr>
      <t>Enabled: 900</t>
    </r>
    <r>
      <rPr>
        <sz val="11"/>
        <color rgb="FF000000"/>
        <rFont val="Calibri"/>
      </rPr>
      <t>:</t>
    </r>
    <r>
      <rPr>
        <sz val="11"/>
        <color rgb="FF000000"/>
        <rFont val="Calibri"/>
      </rPr>
      <t xml:space="preserve">
</t>
    </r>
    <r>
      <rPr>
        <sz val="11"/>
        <color rgb="FF006096"/>
        <rFont val="Roboto Condensed"/>
      </rPr>
      <t>User Configuration\Policies\Administrative Templates\Control Panel\Personalization\Screen saver timeout</t>
    </r>
    <r>
      <rPr>
        <sz val="11"/>
        <color rgb="FF006096"/>
        <rFont val="Roboto Condensed"/>
      </rPr>
      <t xml:space="preserve">
</t>
    </r>
  </si>
  <si>
    <t>Medium-39.10</t>
  </si>
  <si>
    <r>
      <rPr>
        <sz val="11"/>
        <rFont val="Calibri"/>
      </rPr>
      <t xml:space="preserve">Ensure </t>
    </r>
    <r>
      <rPr>
        <sz val="11"/>
        <color rgb="FF000000"/>
        <rFont val="Calibri"/>
      </rPr>
      <t>'</t>
    </r>
    <r>
      <rPr>
        <b/>
        <sz val="11"/>
        <color rgb="FF000000"/>
        <rFont val="Calibri"/>
      </rPr>
      <t>Turn off toast notifications on the lock screen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</si>
  <si>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Templates\Start Menu and Taskbar\Notifications\Turn off toast notifications on the lock screen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WPN.admx/adml</t>
    </r>
    <r>
      <rPr>
        <sz val="11"/>
        <color rgb="FF000000"/>
        <rFont val="Calibri"/>
      </rPr>
      <t xml:space="preserve"> that is included with the Microsoft Windows 8.0 &amp; Server 2012 (non-R2) Administrative Templates (or newer).</t>
    </r>
  </si>
  <si>
    <r>
      <rPr>
        <sz val="11"/>
        <color rgb="FF000000"/>
        <rFont val="Calibri"/>
      </rPr>
      <t>This policy setting turns off toast notifications on the lock screen.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</si>
  <si>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While this feature can be handy for users, applications that provide toast notifications might display sensitive personal or business data while the device is left unattended.</t>
    </r>
  </si>
  <si>
    <r>
      <rPr>
        <sz val="11"/>
        <color rgb="FF000000"/>
        <rFont val="Calibri"/>
      </rPr>
      <t>Applications will not be able to raise toast notifications on the lock screen.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</si>
  <si>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SID]\Software\Policies\Microsoft\Windows\CurrentVersion\PushNotifications:NoToastApplicationNotificationOnLockScreen</t>
    </r>
    <r>
      <rPr>
        <sz val="11"/>
        <color rgb="FF006096"/>
        <rFont val="Roboto Condensed"/>
      </rPr>
      <t xml:space="preserve">
</t>
    </r>
  </si>
  <si>
    <r>
      <rPr>
        <sz val="11"/>
        <color rgb="FF000000"/>
        <rFont val="Calibri"/>
      </rPr>
      <t>Disabled. (Toast notifications on the lock screen are enabled and can be turned off by the administrator or user.)</t>
    </r>
  </si>
  <si>
    <t>Medium-39.11</t>
  </si>
  <si>
    <r>
      <rPr>
        <sz val="11"/>
        <rFont val="Calibri"/>
      </rPr>
      <t xml:space="preserve">Ensure </t>
    </r>
    <r>
      <rPr>
        <sz val="11"/>
        <color rgb="FF000000"/>
        <rFont val="Calibri"/>
      </rPr>
      <t>'</t>
    </r>
    <r>
      <rPr>
        <b/>
        <sz val="11"/>
        <color rgb="FF000000"/>
        <rFont val="Calibri"/>
      </rPr>
      <t>Do not suggest third-party content in Windows spotlight</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</si>
  <si>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Components\Cloud Content\Do not suggest third-party content in Windows spotlight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may not exist by default. It is provided by the Group Policy template </t>
    </r>
    <r>
      <rPr>
        <b/>
        <sz val="11"/>
        <color rgb="FF000000"/>
        <rFont val="Calibri"/>
      </rPr>
      <t>CloudContent.admx/adml</t>
    </r>
    <r>
      <rPr>
        <sz val="11"/>
        <color rgb="FF000000"/>
        <rFont val="Calibri"/>
      </rPr>
      <t xml:space="preserve"> that is included with the Microsoft Windows 10 Release 1607 &amp; Server 2016 Administrative Templates (or newer).</t>
    </r>
  </si>
  <si>
    <r>
      <rPr>
        <sz val="11"/>
        <color rgb="FF000000"/>
        <rFont val="Calibri"/>
      </rPr>
      <t>This policy setting determines whether Windows will suggest apps and content from third-party software publishers.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</si>
  <si>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Enabling this setting will help ensure your data is not shared with any third party. The Windows Spotlight feature collects data and uses that data to display suggested apps as well as images from the internet.</t>
    </r>
  </si>
  <si>
    <r>
      <rPr>
        <sz val="11"/>
        <color rgb="FF000000"/>
        <rFont val="Calibri"/>
      </rPr>
      <t>Windows Spotlight on lock screen, Windows tips, Microsoft consumer features and other related features will no longer suggest apps and content from third-party software publishers. Users may still see suggestions and tips to make them more productive with Microsoft features and apps.</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</si>
  <si>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HKU\[USER SID]\Software\Policies\Microsoft\Windows\CloudContent:DisableThirdPartySuggestions</t>
    </r>
    <r>
      <rPr>
        <sz val="11"/>
        <color rgb="FF006096"/>
        <rFont val="Roboto Condensed"/>
      </rPr>
      <t xml:space="preserve">
</t>
    </r>
  </si>
  <si>
    <r>
      <rPr>
        <sz val="11"/>
        <color rgb="FF000000"/>
        <rFont val="Calibri"/>
      </rPr>
      <t>Disabled. (Apps and content from third-party software publishers will be suggested in addition to Microsoft apps and content.)</t>
    </r>
  </si>
  <si>
    <t>Software-based firewalls</t>
  </si>
  <si>
    <t>Medium-40.00</t>
  </si>
  <si>
    <r>
      <rPr>
        <b/>
        <sz val="11"/>
        <color rgb="FF003B5C"/>
        <rFont val="Calibri"/>
      </rPr>
      <t>Section overview: 'Software-based firewalls'</t>
    </r>
  </si>
  <si>
    <r>
      <rPr>
        <sz val="11"/>
        <color rgb="FF000000"/>
        <rFont val="Calibri"/>
      </rPr>
      <t>Implement software-based firewalls that filter both inbound and outbound traffic on workstations, using the in-built Windows firewall (or an equivalent) to control which applications and services can communicate to and from each workstation.</t>
    </r>
  </si>
  <si>
    <r>
      <rPr>
        <sz val="11"/>
        <color rgb="FF000000"/>
        <rFont val="Calibri"/>
      </rPr>
      <t>Network firewalls often fail to prevent the propagation of malicious code on a network, or malicious actors from extracting sensitive information, as they generally only control which ports or protocols can be used between segments on a network. Many forms of malicious code are designed specifically to take advantage of this by using common protocols such as HTTP, HTTPS, SMTP and DNS. To reduce this risk, software-based firewalls that filter both incoming and outgoing traffic should be appropriately implemented. Software-based firewalls are more effective than network firewalls as they can control which applications and services can communicate to and from workstations. The in-built Windows firewall can be used to control both inbound and outbound traffic for specific applications.</t>
    </r>
  </si>
  <si>
    <t>Sound Recorder</t>
  </si>
  <si>
    <t>Medium-41.00</t>
  </si>
  <si>
    <r>
      <rPr>
        <b/>
        <sz val="11"/>
        <color rgb="FF003B5C"/>
        <rFont val="Calibri"/>
      </rPr>
      <t>Section overview: 'Sound Recorder'</t>
    </r>
  </si>
  <si>
    <r>
      <rPr>
        <sz val="11"/>
        <color rgb="FF000000"/>
        <rFont val="Calibri"/>
      </rPr>
      <t xml:space="preserve">Configure the individual setting in recommendation </t>
    </r>
    <r>
      <rPr>
        <b/>
        <sz val="11"/>
        <color rgb="FF000000"/>
        <rFont val="Calibri"/>
      </rPr>
      <t>Medium-41.01</t>
    </r>
    <r>
      <rPr>
        <sz val="11"/>
        <color rgb="FF000000"/>
        <rFont val="Calibri"/>
      </rPr>
      <t xml:space="preserve"> to implement sound Recorder.</t>
    </r>
  </si>
  <si>
    <r>
      <rPr>
        <sz val="11"/>
        <color rgb="FF000000"/>
        <rFont val="Calibri"/>
      </rPr>
      <t>Sound Recorder is a feature of Microsoft Windows that allows audio from a device with a microphone to be recorded and saved as an audio file on the local hard drive. Malicious actors with remote access to a workstation can use this functionality to record sensitive conversations in the vicinity of the workstation. To reduce this risk, Sound Recorder should be disabled.</t>
    </r>
  </si>
  <si>
    <t>Medium-41.01</t>
  </si>
  <si>
    <r>
      <rPr>
        <sz val="11"/>
        <rFont val="Calibri"/>
      </rPr>
      <t xml:space="preserve">Ensure </t>
    </r>
    <r>
      <rPr>
        <sz val="11"/>
        <color rgb="FF000000"/>
        <rFont val="Calibri"/>
      </rPr>
      <t>'</t>
    </r>
    <r>
      <rPr>
        <b/>
        <sz val="11"/>
        <color rgb="FF000000"/>
        <rFont val="Calibri"/>
      </rPr>
      <t>Do not allow Sound Recorder to run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</si>
  <si>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Components\Sound Recorder\Do not allow Sound Recorder to run</t>
    </r>
    <r>
      <rPr>
        <sz val="11"/>
        <color rgb="FF006096"/>
        <rFont val="Roboto Condensed"/>
      </rPr>
      <t xml:space="preserve">
</t>
    </r>
  </si>
  <si>
    <t>Standard Operating Environment</t>
  </si>
  <si>
    <t>Medium-42.00</t>
  </si>
  <si>
    <r>
      <rPr>
        <b/>
        <sz val="11"/>
        <color rgb="FF003B5C"/>
        <rFont val="Calibri"/>
      </rPr>
      <t>Section overview: 'Standard Operating Environment'</t>
    </r>
  </si>
  <si>
    <r>
      <rPr>
        <sz val="11"/>
        <color rgb="FF000000"/>
        <rFont val="Calibri"/>
      </rPr>
      <t>Deploy workstations from a centrally controlled Standard Operating Environment configured by experienced system administrators and cybersecurity professionals. Where cloud-based domain services or self-enrolment methods are used instead, assess and address the security risks they introduce, such as residual local administrator accounts.</t>
    </r>
  </si>
  <si>
    <r>
      <rPr>
        <sz val="11"/>
        <color rgb="FF000000"/>
        <rFont val="Calibri"/>
      </rPr>
      <t>When users are left to setup, configure and maintain their own workstations it can very easily lead to an inconsistent and insecure environment where particular workstations are more vulnerable than others. This inconsistent and insecure environment can easily allow malicious actors to gain an initial foothold on a network. To reduce this risk, workstations should connect to a domain using a Standard Operating Environment that is centrally controlled and configured by experienced system administrators and cybersecurity professionals. However, in some cases, cloud-based domain services may be more effective in deploying workstation configurations to a mobile and disparate workforce. However, enrolment methods, such as Microsoft Intune self-enrolment, may introduce their own security risks, such as leaving behind local administrator accounts.</t>
    </r>
  </si>
  <si>
    <t>System backup and restore</t>
  </si>
  <si>
    <t>Medium-43.00</t>
  </si>
  <si>
    <r>
      <rPr>
        <b/>
        <sz val="11"/>
        <color rgb="FF003B5C"/>
        <rFont val="Calibri"/>
      </rPr>
      <t>Section overview: 'System backup and restore'</t>
    </r>
  </si>
  <si>
    <r>
      <rPr>
        <sz val="11"/>
        <color rgb="FF000000"/>
        <rFont val="Calibri"/>
      </rPr>
      <t xml:space="preserve">Configure the individual settings in recommendations </t>
    </r>
    <r>
      <rPr>
        <b/>
        <sz val="11"/>
        <color rgb="FF000000"/>
        <rFont val="Calibri"/>
      </rPr>
      <t>Medium-43.01</t>
    </r>
    <r>
      <rPr>
        <sz val="11"/>
        <color rgb="FF000000"/>
        <rFont val="Calibri"/>
      </rPr>
      <t xml:space="preserve"> through </t>
    </r>
    <r>
      <rPr>
        <b/>
        <sz val="11"/>
        <color rgb="FF000000"/>
        <rFont val="Calibri"/>
      </rPr>
      <t>Medium-43.02</t>
    </r>
    <r>
      <rPr>
        <sz val="11"/>
        <color rgb="FF000000"/>
        <rFont val="Calibri"/>
      </rPr>
      <t xml:space="preserve"> to implement system backup and restore.</t>
    </r>
  </si>
  <si>
    <r>
      <rPr>
        <sz val="11"/>
        <color rgb="FF000000"/>
        <rFont val="Calibri"/>
      </rPr>
      <t>Malicious actors that compromise a user account with backup privileges can use such privilege to backup the contents of a workstation. This content can then be transferred to a non-domain connected workstation where malicious actors have administrative access. From here, malicious actors can restore the contents and take ownership, thereby circumventing all original access controls that were in place. In addition, malicious actors with restore privileges could exploit them to reinstate previously removed malicious files, or replace legitimate files with malicious versions, potentially reintroducing malware or backdoors that were previously eliminated.</t>
    </r>
  </si>
  <si>
    <t>Medium-43.01</t>
  </si>
  <si>
    <r>
      <rPr>
        <sz val="11"/>
        <rFont val="Calibri"/>
      </rPr>
      <t xml:space="preserve">Ensure </t>
    </r>
    <r>
      <rPr>
        <sz val="11"/>
        <color rgb="FF000000"/>
        <rFont val="Calibri"/>
      </rPr>
      <t>'</t>
    </r>
    <r>
      <rPr>
        <b/>
        <sz val="11"/>
        <color rgb="FF000000"/>
        <rFont val="Calibri"/>
      </rPr>
      <t>Back up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</si>
  <si>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Assignment\Back up files and directories</t>
    </r>
    <r>
      <rPr>
        <sz val="11"/>
        <color rgb="FF006096"/>
        <rFont val="Roboto Condensed"/>
      </rPr>
      <t xml:space="preserve">
</t>
    </r>
  </si>
  <si>
    <r>
      <rPr>
        <sz val="11"/>
        <color rgb="FF000000"/>
        <rFont val="Calibri"/>
      </rPr>
      <t xml:space="preserve">This policy setting allows users to circumvent file and directory permissions to back up the system. This user right is enabled only when an application (such as </t>
    </r>
    <r>
      <rPr>
        <b/>
        <sz val="11"/>
        <color rgb="FF000000"/>
        <rFont val="Calibri"/>
      </rPr>
      <t>NTBACKUP</t>
    </r>
    <r>
      <rPr>
        <sz val="11"/>
        <color rgb="FF000000"/>
        <rFont val="Calibri"/>
      </rPr>
      <t>) attempts to access a file or directory through the NTFS file system backup application programming interface (API). Otherwise, the assigned file and directory permissions apply.</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</si>
  <si>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Users who are able to back up data from a computer could take the backup media to a non-domain computer on which they have administrative privileges and restore the data. They could take ownership of the files and view any unencrypted data that is contained within the backup set.</t>
    </r>
  </si>
  <si>
    <r>
      <rPr>
        <sz val="11"/>
        <color rgb="FF000000"/>
        <rFont val="Calibri"/>
      </rPr>
      <t xml:space="preserve">Changes in the membership of the groups that have the </t>
    </r>
    <r>
      <rPr>
        <b/>
        <sz val="11"/>
        <color rgb="FF000000"/>
        <rFont val="Calibri"/>
      </rPr>
      <t>Back up files and directories</t>
    </r>
    <r>
      <rPr>
        <sz val="11"/>
        <color rgb="FF000000"/>
        <rFont val="Calibri"/>
      </rPr>
      <t xml:space="preserve"> user right could limit the abilities of users who are assigned to specific administrative roles in your environment. You should confirm that authorized backup administrators are still able to perform backup operations.</t>
    </r>
  </si>
  <si>
    <r>
      <rPr>
        <sz val="11"/>
        <color rgb="FF000000"/>
        <rFont val="Calibri"/>
      </rPr>
      <t>Administrators, Backup Operators.</t>
    </r>
  </si>
  <si>
    <t>Medium-43.02</t>
  </si>
  <si>
    <r>
      <rPr>
        <sz val="11"/>
        <rFont val="Calibri"/>
      </rPr>
      <t xml:space="preserve">Ensure </t>
    </r>
    <r>
      <rPr>
        <sz val="11"/>
        <color rgb="FF000000"/>
        <rFont val="Calibri"/>
      </rPr>
      <t>'</t>
    </r>
    <r>
      <rPr>
        <b/>
        <sz val="11"/>
        <color rgb="FF000000"/>
        <rFont val="Calibri"/>
      </rPr>
      <t>Restore files and directories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</si>
  <si>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Assignment\Restore files and directories</t>
    </r>
    <r>
      <rPr>
        <sz val="11"/>
        <color rgb="FF006096"/>
        <rFont val="Roboto Condensed"/>
      </rPr>
      <t xml:space="preserve">
</t>
    </r>
  </si>
  <si>
    <r>
      <rPr>
        <sz val="11"/>
        <color rgb="FF000000"/>
        <rFont val="Calibri"/>
      </rPr>
      <t>This policy setting determines which users can bypass file, directory, registry, and other persistent object permissions when restoring backed up files and directories on systems that run Windows Vista (or newer).</t>
    </r>
    <r>
      <rPr>
        <sz val="11"/>
        <color rgb="FF000000"/>
        <rFont val="Calibri"/>
      </rPr>
      <t xml:space="preserve">
</t>
    </r>
    <r>
      <rPr>
        <sz val="11"/>
        <color rgb="FF000000"/>
        <rFont val="Calibri"/>
      </rPr>
      <t>This user right also determines which users can set valid security principals as object owners; it is similar to the Back up files and directories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</si>
  <si>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A threat actor with the Restore files and directories user right could restore sensitive data to a computer and overwrite data that is more recent, which could lead to loss of important data, data corruption, or a denial-of-service (DoS).</t>
    </r>
    <r>
      <rPr>
        <sz val="11"/>
        <color rgb="FF000000"/>
        <rFont val="Calibri"/>
      </rPr>
      <t xml:space="preserve">
</t>
    </r>
    <r>
      <rPr>
        <sz val="11"/>
        <color rgb="FF000000"/>
        <rFont val="Calibri"/>
      </rPr>
      <t>Threat actors could overwrite executable files that are used by legitimate administrators or system services with versions that include malicious software to grant themselves elevated privileges, compromise data, or install backdoors for continued access to the computer.</t>
    </r>
    <r>
      <rPr>
        <sz val="11"/>
        <color rgb="FF000000"/>
        <rFont val="Calibri"/>
      </rPr>
      <t xml:space="preserve">
</t>
    </r>
    <r>
      <rPr>
        <sz val="11"/>
        <color rgb="FF000000"/>
        <rFont val="Calibri"/>
      </rPr>
      <t>Note:</t>
    </r>
    <r>
      <rPr>
        <sz val="11"/>
        <color rgb="FF000000"/>
        <rFont val="Calibri"/>
      </rPr>
      <t xml:space="preserve">
</t>
    </r>
    <r>
      <rPr>
        <sz val="11"/>
        <color rgb="FF000000"/>
        <rFont val="Calibri"/>
      </rPr>
      <t>Even if the following countermeasure is configured, a threat actor could still restore data to a computer in a domain that is controlled by the actor. Therefore, it is critical that organizations carefully protect the media that is used to back up data.</t>
    </r>
  </si>
  <si>
    <r>
      <rPr>
        <sz val="11"/>
        <color rgb="FF000000"/>
        <rFont val="Calibri"/>
      </rPr>
      <t>Removing the "Restore files and directories" user right from the Backup Operators group or other delegated accounts may prevent authorized users from performing essential tasks. Before making this change, it's important to assess whether it will disrupt operational responsibilities.</t>
    </r>
  </si>
  <si>
    <t>System cryptography</t>
  </si>
  <si>
    <t>Medium-44.00</t>
  </si>
  <si>
    <r>
      <rPr>
        <b/>
        <sz val="11"/>
        <color rgb="FF003B5C"/>
        <rFont val="Calibri"/>
      </rPr>
      <t>Section overview: 'System cryptography'</t>
    </r>
  </si>
  <si>
    <r>
      <rPr>
        <sz val="11"/>
        <color rgb="FF000000"/>
        <rFont val="Calibri"/>
      </rPr>
      <t xml:space="preserve">Configure the individual settings in recommendations </t>
    </r>
    <r>
      <rPr>
        <b/>
        <sz val="11"/>
        <color rgb="FF000000"/>
        <rFont val="Calibri"/>
      </rPr>
      <t>Medium-44.01</t>
    </r>
    <r>
      <rPr>
        <sz val="11"/>
        <color rgb="FF000000"/>
        <rFont val="Calibri"/>
      </rPr>
      <t xml:space="preserve"> through </t>
    </r>
    <r>
      <rPr>
        <b/>
        <sz val="11"/>
        <color rgb="FF000000"/>
        <rFont val="Calibri"/>
      </rPr>
      <t>Medium-44.02</t>
    </r>
    <r>
      <rPr>
        <sz val="11"/>
        <color rgb="FF000000"/>
        <rFont val="Calibri"/>
      </rPr>
      <t xml:space="preserve"> to implement system cryptography.</t>
    </r>
  </si>
  <si>
    <r>
      <rPr>
        <sz val="11"/>
        <color rgb="FF000000"/>
        <rFont val="Calibri"/>
      </rPr>
      <t>By default, when cryptographic keys are stored in Microsoft Windows, users can access them without first entering a password to unlock the certificate store. Malicious actors that compromise a workstation, or gain physical access to an unlocked workstation, can use the user keys to access sensitive information or resources that are cryptographically protected. To reduce this risk, strong encryption algorithms and strong key protection should be used on workstations.</t>
    </r>
  </si>
  <si>
    <t>Medium-44.01</t>
  </si>
  <si>
    <r>
      <rPr>
        <sz val="11"/>
        <rFont val="Calibri"/>
      </rPr>
      <t xml:space="preserve">Ensure </t>
    </r>
    <r>
      <rPr>
        <sz val="11"/>
        <color rgb="FF000000"/>
        <rFont val="Calibri"/>
      </rPr>
      <t>'</t>
    </r>
    <r>
      <rPr>
        <b/>
        <sz val="11"/>
        <color rgb="FF000000"/>
        <rFont val="Calibri"/>
      </rPr>
      <t>System cryptography: Force strong key protection for user keys stored on the computer</t>
    </r>
    <r>
      <rPr>
        <sz val="11"/>
        <color rgb="FF000000"/>
        <rFont val="Calibri"/>
      </rPr>
      <t>'</t>
    </r>
    <r>
      <rPr>
        <sz val="11"/>
        <color rgb="FF000000"/>
        <rFont val="Calibri"/>
      </rPr>
      <t xml:space="preserve"> is set to </t>
    </r>
    <r>
      <rPr>
        <sz val="11"/>
        <color rgb="FF000000"/>
        <rFont val="Calibri"/>
      </rPr>
      <t>'</t>
    </r>
    <r>
      <rPr>
        <b/>
        <sz val="11"/>
        <color rgb="FF000000"/>
        <rFont val="Calibri"/>
      </rPr>
      <t>User must enter a password each time they use a key</t>
    </r>
    <r>
      <rPr>
        <sz val="11"/>
        <color rgb="FF000000"/>
        <rFont val="Calibri"/>
      </rPr>
      <t>'</t>
    </r>
  </si>
  <si>
    <r>
      <rPr>
        <sz val="11"/>
        <color rgb="FF000000"/>
        <rFont val="Calibri"/>
      </rPr>
      <t xml:space="preserve">Set the following UI path to </t>
    </r>
    <r>
      <rPr>
        <b/>
        <sz val="11"/>
        <color rgb="FF000000"/>
        <rFont val="Calibri"/>
      </rPr>
      <t>User must enter a password each time they use a key</t>
    </r>
    <r>
      <rPr>
        <sz val="11"/>
        <color rgb="FF000000"/>
        <rFont val="Calibri"/>
      </rPr>
      <t xml:space="preserve"> or </t>
    </r>
    <r>
      <rPr>
        <b/>
        <sz val="11"/>
        <color rgb="FF000000"/>
        <rFont val="Calibri"/>
      </rPr>
      <t>User must enter a password each time they use a key</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Options\System cryptography: Force strong key protection for user keys stored on the computer</t>
    </r>
    <r>
      <rPr>
        <sz val="11"/>
        <color rgb="FF006096"/>
        <rFont val="Roboto Condensed"/>
      </rPr>
      <t xml:space="preserve">
</t>
    </r>
  </si>
  <si>
    <r>
      <rPr>
        <sz val="11"/>
        <color rgb="FF000000"/>
        <rFont val="Calibri"/>
      </rPr>
      <t>This policy setting determines whether users' private keys (such as their S-MIME keys) require a password to be used.</t>
    </r>
    <r>
      <rPr>
        <sz val="11"/>
        <color rgb="FF000000"/>
        <rFont val="Calibri"/>
      </rPr>
      <t xml:space="preserve">
</t>
    </r>
    <r>
      <rPr>
        <sz val="11"/>
        <color rgb="FF000000"/>
        <rFont val="Calibri"/>
      </rPr>
      <t xml:space="preserve">The recommended state for this setting is: </t>
    </r>
    <r>
      <rPr>
        <b/>
        <sz val="11"/>
        <color rgb="FF000000"/>
        <rFont val="Calibri"/>
      </rPr>
      <t>User is prompted when the key is first used</t>
    </r>
    <r>
      <rPr>
        <sz val="11"/>
        <color rgb="FF000000"/>
        <rFont val="Calibri"/>
      </rPr>
      <t xml:space="preserve">. Configuring this setting to </t>
    </r>
    <r>
      <rPr>
        <b/>
        <sz val="11"/>
        <color rgb="FF000000"/>
        <rFont val="Calibri"/>
      </rPr>
      <t>User must enter a password each time they use a key</t>
    </r>
    <r>
      <rPr>
        <sz val="11"/>
        <color rgb="FF000000"/>
        <rFont val="Calibri"/>
      </rPr>
      <t xml:space="preserve"> also conforms to the benchmark.</t>
    </r>
  </si>
  <si>
    <r>
      <rPr>
        <sz val="11"/>
        <color rgb="FF000000"/>
        <rFont val="Calibri"/>
      </rPr>
      <t>If a user's account is compromised or their computer is inadvertently left unsecured the malicious user can use the keys stored for the user to access protected resources. You can configure this policy setting so that users must provide a password that is distinct from their domain password every time they use a key. This configuration makes it more difficult for a threat actor to access locally stored user keys, even if the threat actor takes control of the user's computer and determines their logon password.</t>
    </r>
  </si>
  <si>
    <r>
      <rPr>
        <sz val="11"/>
        <color rgb="FF000000"/>
        <rFont val="Calibri"/>
      </rPr>
      <t xml:space="preserve">Users will have to enter their password the first time they access a key that is stored on their computer. For example, if users use an S-MIME certificate to digitally sign their e-mail they will be forced to enter the password for that certificate the first time that they send a signed e-mail message. For even stronger security, the value </t>
    </r>
    <r>
      <rPr>
        <b/>
        <sz val="11"/>
        <color rgb="FF000000"/>
        <rFont val="Calibri"/>
      </rPr>
      <t>User must enter a password each time they use a key</t>
    </r>
    <r>
      <rPr>
        <sz val="11"/>
        <color rgb="FF000000"/>
        <rFont val="Calibri"/>
      </rPr>
      <t xml:space="preserve"> can be set, but the overhead that is involved using this configuration may be too high for some organizations.</t>
    </r>
    <r>
      <rPr>
        <sz val="11"/>
        <color rgb="FF000000"/>
        <rFont val="Calibri"/>
      </rPr>
      <t xml:space="preserve">
</t>
    </r>
    <r>
      <rPr>
        <sz val="11"/>
        <color rgb="FF000000"/>
        <rFont val="Calibri"/>
      </rPr>
      <t xml:space="preserve">Microsoft does not recommend enforcing this setting on servers due to the significant impact on manageability. For example, you may not be able to configure Remote Desktop Services to use SSL certificates. More information is available in the Windows PKI TechNet Blog here: What is a strong key protection in Windows? </t>
    </r>
    <r>
      <rPr>
        <sz val="11"/>
        <color rgb="FF0000FF"/>
        <rFont val="Calibri"/>
      </rPr>
      <t>(https://blogs.technet.microsoft.com/pki/2009/06/16/what-is-a-strong-key-protection-in-windows/)</t>
    </r>
    <r>
      <rPr>
        <sz val="11"/>
        <color rgb="FF000000"/>
        <rFont val="Calibri"/>
      </rPr>
      <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</si>
  <si>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 xml:space="preserve"> or </t>
    </r>
    <r>
      <rPr>
        <b/>
        <sz val="11"/>
        <color rgb="FF000000"/>
        <rFont val="Calibri"/>
      </rPr>
      <t>2</t>
    </r>
    <r>
      <rPr>
        <sz val="11"/>
        <color rgb="FF000000"/>
        <rFont val="Calibri"/>
      </rPr>
      <t>.</t>
    </r>
    <r>
      <rPr>
        <sz val="11"/>
        <color rgb="FF000000"/>
        <rFont val="Calibri"/>
      </rPr>
      <t xml:space="preserve">
</t>
    </r>
    <r>
      <rPr>
        <sz val="11"/>
        <color rgb="FF006096"/>
        <rFont val="Roboto Condensed"/>
      </rPr>
      <t>HKLM\SOFTWARE\Policies\Microsoft\Cryptography:ForceKeyProtection</t>
    </r>
    <r>
      <rPr>
        <sz val="11"/>
        <color rgb="FF006096"/>
        <rFont val="Roboto Condensed"/>
      </rPr>
      <t xml:space="preserve">
</t>
    </r>
  </si>
  <si>
    <r>
      <rPr>
        <sz val="11"/>
        <color rgb="FF000000"/>
        <rFont val="Calibri"/>
      </rPr>
      <t>User input is not required when new keys are stored and used.</t>
    </r>
  </si>
  <si>
    <t>Medium-44.02</t>
  </si>
  <si>
    <r>
      <rPr>
        <sz val="11"/>
        <rFont val="Calibri"/>
      </rPr>
      <t xml:space="preserve">Ensure </t>
    </r>
    <r>
      <rPr>
        <sz val="11"/>
        <color rgb="FF000000"/>
        <rFont val="Calibri"/>
      </rPr>
      <t>'</t>
    </r>
    <r>
      <rPr>
        <b/>
        <sz val="11"/>
        <color rgb="FF000000"/>
        <rFont val="Calibri"/>
      </rPr>
      <t>System cryptography: Use FIPS compliant algorithms for encryption, hashing, and signing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</si>
  <si>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Policies\Security Options\System cryptography: Use FIPS compliant algorithms for encryption, hashing, and signing</t>
    </r>
    <r>
      <rPr>
        <sz val="11"/>
        <color rgb="FF006096"/>
        <rFont val="Roboto Condensed"/>
      </rPr>
      <t xml:space="preserve">
</t>
    </r>
  </si>
  <si>
    <t>UEFI passwords</t>
  </si>
  <si>
    <t>Medium-45.00</t>
  </si>
  <si>
    <r>
      <rPr>
        <b/>
        <sz val="11"/>
        <color rgb="FF003B5C"/>
        <rFont val="Calibri"/>
      </rPr>
      <t>Section overview: 'UEFI passwords'</t>
    </r>
  </si>
  <si>
    <r>
      <rPr>
        <sz val="11"/>
        <color rgb="FF000000"/>
        <rFont val="Calibri"/>
      </rPr>
      <t>Set a strong UEFI password on every workstation to prevent unauthorised modification of the hardware configuration, such as disabling CPU security functionality, changing allowed boot devices or enabling insecure communications interfaces. This is configured in firmware rather than through Group Policy.</t>
    </r>
  </si>
  <si>
    <r>
      <rPr>
        <sz val="11"/>
        <color rgb="FF000000"/>
        <rFont val="Calibri"/>
      </rPr>
      <t>Malicious actors with access to a workstation's UEFI can modify the hardware configuration of the workstation to introduce attack vectors or weaken security functionality within the workstation's operating system. This can include disabling security functionality in the CPU, modifying allowed boot devices and enabling insecure communications interfaces such as FireWire and Thunderbolt. To reduce this risk, strong UEFI passwords should be used for all workstations to prevent unauthorised access.</t>
    </r>
  </si>
  <si>
    <t>User rights policies</t>
  </si>
  <si>
    <t>Medium-46.00</t>
  </si>
  <si>
    <r>
      <rPr>
        <b/>
        <sz val="11"/>
        <color rgb="FF003B5C"/>
        <rFont val="Calibri"/>
      </rPr>
      <t>Section overview: 'User rights policies'</t>
    </r>
  </si>
  <si>
    <r>
      <rPr>
        <sz val="11"/>
        <color rgb="FF000000"/>
        <rFont val="Calibri"/>
      </rPr>
      <t xml:space="preserve">Configure the individual settings in recommendations </t>
    </r>
    <r>
      <rPr>
        <b/>
        <sz val="11"/>
        <color rgb="FF000000"/>
        <rFont val="Calibri"/>
      </rPr>
      <t>Medium-46.01</t>
    </r>
    <r>
      <rPr>
        <sz val="11"/>
        <color rgb="FF000000"/>
        <rFont val="Calibri"/>
      </rPr>
      <t xml:space="preserve"> through </t>
    </r>
    <r>
      <rPr>
        <b/>
        <sz val="11"/>
        <color rgb="FF000000"/>
        <rFont val="Calibri"/>
      </rPr>
      <t>Medium-46.22</t>
    </r>
    <r>
      <rPr>
        <sz val="11"/>
        <color rgb="FF000000"/>
        <rFont val="Calibri"/>
      </rPr>
      <t xml:space="preserve"> to implement user rights policies.</t>
    </r>
  </si>
  <si>
    <r>
      <rPr>
        <sz val="11"/>
        <color rgb="FF000000"/>
        <rFont val="Calibri"/>
      </rPr>
      <t>By failing to comprehensively specify user rights policies, malicious actors may be able to exploit weaknesses in a workstation's Group Policy settings to gain access to sensitive information. To reduce this risk, user rights policies should be comprehensively specified. The following Group Policy settings can be implemented, in addition to those specifically mentioned in other areas of this publication, to form a comprehensive set of user rights policies.</t>
    </r>
  </si>
  <si>
    <t>Medium-46.01</t>
  </si>
  <si>
    <r>
      <rPr>
        <sz val="11"/>
        <rFont val="Calibri"/>
      </rPr>
      <t xml:space="preserve">Ensure </t>
    </r>
    <r>
      <rPr>
        <sz val="11"/>
        <color rgb="FF000000"/>
        <rFont val="Calibri"/>
      </rPr>
      <t>'</t>
    </r>
    <r>
      <rPr>
        <b/>
        <sz val="11"/>
        <color rgb="FF000000"/>
        <rFont val="Calibri"/>
      </rPr>
      <t>Access Credential Manager as a trusted caller</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</si>
  <si>
    <r>
      <rPr>
        <sz val="11"/>
        <color rgb="FF000000"/>
        <rFont val="Calibri"/>
      </rPr>
      <t xml:space="preserve">Set the following UI path to </t>
    </r>
    <r>
      <rPr>
        <b/>
        <sz val="11"/>
        <color rgb="FF000000"/>
        <rFont val="Calibri"/>
      </rPr>
      <t>&lt;blank&gt;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Credential Manager as a trusted caller</t>
    </r>
    <r>
      <rPr>
        <sz val="11"/>
        <color rgb="FF006096"/>
        <rFont val="Roboto Condensed"/>
      </rPr>
      <t xml:space="preserve">
</t>
    </r>
  </si>
  <si>
    <r>
      <rPr>
        <sz val="11"/>
        <color rgb="FF000000"/>
        <rFont val="Calibri"/>
      </rPr>
      <t>This security setting is used by Credential Manager during Backup and Restore. No accounts should have this user right, as it is only assigned to Winlogon. Users' saved credentials might be compromised if this user right is assigned to other entities.</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</si>
  <si>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r>
      <rPr>
        <sz val="11"/>
        <color rgb="FF000000"/>
        <rFont val="Calibri"/>
      </rPr>
      <t>If an account is given this right the user of the account may create an application that calls into Credential Manager and is returned the credentials for another user.</t>
    </r>
  </si>
  <si>
    <t>Medium-46.02</t>
  </si>
  <si>
    <r>
      <rPr>
        <sz val="11"/>
        <rFont val="Calibri"/>
      </rPr>
      <t xml:space="preserve">Ensure </t>
    </r>
    <r>
      <rPr>
        <sz val="11"/>
        <color rgb="FF000000"/>
        <rFont val="Calibri"/>
      </rPr>
      <t>'</t>
    </r>
    <r>
      <rPr>
        <b/>
        <sz val="11"/>
        <color rgb="FF000000"/>
        <rFont val="Calibri"/>
      </rPr>
      <t>Access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Remote Desktop Users</t>
    </r>
    <r>
      <rPr>
        <sz val="11"/>
        <color rgb="FF000000"/>
        <rFont val="Calibri"/>
      </rPr>
      <t>'</t>
    </r>
  </si>
  <si>
    <r>
      <rPr>
        <sz val="11"/>
        <color rgb="FF000000"/>
        <rFont val="Calibri"/>
      </rPr>
      <t xml:space="preserve">Set the following UI path to </t>
    </r>
    <r>
      <rPr>
        <b/>
        <sz val="11"/>
        <color rgb="FF000000"/>
        <rFont val="Calibri"/>
      </rPr>
      <t>Remote Desktop 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Assignment\Access this computer from the network</t>
    </r>
    <r>
      <rPr>
        <sz val="11"/>
        <color rgb="FF006096"/>
        <rFont val="Roboto Condensed"/>
      </rPr>
      <t xml:space="preserve">
</t>
    </r>
  </si>
  <si>
    <r>
      <rPr>
        <sz val="11"/>
        <color rgb="FF000000"/>
        <rFont val="Calibri"/>
      </rPr>
      <t>This policy setting allows other users on the network to connect to the computer and is required by various network protocols that include Server Message Block (SMB)-based protocols, NetBIOS, Common Internet File System (CIFS), and Component Object Model Plus (COM+).</t>
    </r>
    <r>
      <rPr>
        <sz val="11"/>
        <color rgb="FF000000"/>
        <rFont val="Calibri"/>
      </rPr>
      <t xml:space="preserve">
</t>
    </r>
    <r>
      <rPr>
        <sz val="11"/>
        <color rgb="FF000000"/>
        <rFont val="Calibri"/>
      </rPr>
      <t xml:space="preserve">The recommended state for this setting is: </t>
    </r>
    <r>
      <rPr>
        <b/>
        <sz val="11"/>
        <color rgb="FF000000"/>
        <rFont val="Calibri"/>
      </rPr>
      <t>Administrators, Remote Desktop Users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your organization is using Microsoft Defender for Identity (formerly Azure Advanced Threat Protection (Azure ATP)), the (organization-named) Defender for Identity Directory Service Account (DSA), will also need to be granted the same </t>
    </r>
    <r>
      <rPr>
        <b/>
        <sz val="11"/>
        <color rgb="FF000000"/>
        <rFont val="Calibri"/>
      </rPr>
      <t>Access this computer from the network</t>
    </r>
    <r>
      <rPr>
        <sz val="11"/>
        <color rgb="FF000000"/>
        <rFont val="Calibri"/>
      </rPr>
      <t xml:space="preserve"> User Right Assignment. For more information on adding the service account please see Make sure the DSA is allowed to access computers from the network in Microsoft Defender for Identity | Microsoft Docs </t>
    </r>
    <r>
      <rPr>
        <sz val="11"/>
        <color rgb="FF0000FF"/>
        <rFont val="Calibri"/>
      </rPr>
      <t>(https://learn.microsoft.com/en-us/defender-for-identity/deploy/remote-calls-sam#make-sure-the-dsa-is-allowed-to-access-computers-from-the-network-optional)</t>
    </r>
    <r>
      <rPr>
        <sz val="11"/>
        <color rgb="FF000000"/>
        <rFont val="Calibri"/>
      </rPr>
      <t>.</t>
    </r>
  </si>
  <si>
    <r>
      <rPr>
        <sz val="11"/>
        <color rgb="FF000000"/>
        <rFont val="Calibri"/>
      </rPr>
      <t>Users who can connect from their computer to the network can access resources on target computers for which they have permission. For example, the</t>
    </r>
    <r>
      <rPr>
        <sz val="11"/>
        <color rgb="FF000000"/>
        <rFont val="Calibri"/>
      </rPr>
      <t xml:space="preserve">
</t>
    </r>
    <r>
      <rPr>
        <sz val="11"/>
        <color rgb="FF000000"/>
        <rFont val="Calibri"/>
      </rPr>
      <t>Access this computer from the network</t>
    </r>
    <r>
      <rPr>
        <sz val="11"/>
        <color rgb="FF000000"/>
        <rFont val="Calibri"/>
      </rPr>
      <t xml:space="preserve">
</t>
    </r>
    <r>
      <rPr>
        <sz val="11"/>
        <color rgb="FF000000"/>
        <rFont val="Calibri"/>
      </rPr>
      <t>user right is required for users to connect to shared printers and folders. If this user right is assigned to the</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group, then anyone will be able to read the files in those shared folders. However, this situation is unlikely for new installations of Windows Server 2003 with Service Pack 1 (SP1), because the default share and NTFS permissions in Windows Server 2003 do not include the</t>
    </r>
    <r>
      <rPr>
        <sz val="11"/>
        <color rgb="FF000000"/>
        <rFont val="Calibri"/>
      </rPr>
      <t xml:space="preserve">
</t>
    </r>
    <r>
      <rPr>
        <sz val="11"/>
        <color rgb="FF000000"/>
        <rFont val="Calibri"/>
      </rPr>
      <t>Everyone</t>
    </r>
    <r>
      <rPr>
        <sz val="11"/>
        <color rgb="FF000000"/>
        <rFont val="Calibri"/>
      </rPr>
      <t xml:space="preserve">
</t>
    </r>
    <r>
      <rPr>
        <sz val="11"/>
        <color rgb="FF000000"/>
        <rFont val="Calibri"/>
      </rPr>
      <t>group. This vulnerability may have a higher level of risk for computers that you upgrade from Windows NT 4.0 or Windows 2000, because the default permissions for these operating systems are not as restrictive as the default permissions in Windows Server 2003.</t>
    </r>
  </si>
  <si>
    <r>
      <rPr>
        <sz val="11"/>
        <color rgb="FF000000"/>
        <rFont val="Calibri"/>
      </rPr>
      <t xml:space="preserve">If you remove the </t>
    </r>
    <r>
      <rPr>
        <i/>
        <sz val="11"/>
        <color rgb="FF000000"/>
        <rFont val="Calibri"/>
      </rPr>
      <t>Access this computer from the network</t>
    </r>
    <r>
      <rPr>
        <sz val="11"/>
        <color rgb="FF000000"/>
        <rFont val="Calibri"/>
      </rPr>
      <t xml:space="preserve"> user right on Domain Controllers for all users, no one will be able to log on to the domain or use network resources. If you remove this user right on Member Servers, users will not be able to connect to those servers through the network. Successful negotiation of IPsec connections requires that the initiating machine has this right, therefore if using IPsec, it is recommended that it be assigned to the </t>
    </r>
    <r>
      <rPr>
        <b/>
        <sz val="11"/>
        <color rgb="FF000000"/>
        <rFont val="Calibri"/>
      </rPr>
      <t>Authenticated Users</t>
    </r>
    <r>
      <rPr>
        <sz val="11"/>
        <color rgb="FF000000"/>
        <rFont val="Calibri"/>
      </rPr>
      <t xml:space="preserve"> group. If you have installed optional components such as ASP.NET or Internet Information Services (IIS), you may need to assign this user right to additional accounts that are required by those components. It is important to verify that authorized users are assigned this user right for the computers they need to access the network.</t>
    </r>
  </si>
  <si>
    <r>
      <rPr>
        <sz val="11"/>
        <color rgb="FF000000"/>
        <rFont val="Calibri"/>
      </rPr>
      <t>Administrators, Backup Operators, Everyone, Users.</t>
    </r>
  </si>
  <si>
    <t>Medium-46.03</t>
  </si>
  <si>
    <r>
      <rPr>
        <sz val="11"/>
        <rFont val="Calibri"/>
      </rPr>
      <t xml:space="preserve">Ensure </t>
    </r>
    <r>
      <rPr>
        <sz val="11"/>
        <color rgb="FF000000"/>
        <rFont val="Calibri"/>
      </rPr>
      <t>'</t>
    </r>
    <r>
      <rPr>
        <b/>
        <sz val="11"/>
        <color rgb="FF000000"/>
        <rFont val="Calibri"/>
      </rPr>
      <t>Act as part of the operating system</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</si>
  <si>
    <r>
      <rPr>
        <sz val="11"/>
        <color rgb="FF000000"/>
        <rFont val="Calibri"/>
      </rPr>
      <t xml:space="preserve">Set the following UI path to </t>
    </r>
    <r>
      <rPr>
        <b/>
        <sz val="11"/>
        <color rgb="FF000000"/>
        <rFont val="Calibri"/>
      </rPr>
      <t>&lt;blank&gt;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Assignment\Act as part of the operating system</t>
    </r>
    <r>
      <rPr>
        <sz val="11"/>
        <color rgb="FF006096"/>
        <rFont val="Roboto Condensed"/>
      </rPr>
      <t xml:space="preserve">
</t>
    </r>
  </si>
  <si>
    <r>
      <rPr>
        <sz val="11"/>
        <color rgb="FF000000"/>
        <rFont val="Calibri"/>
      </rPr>
      <t>This policy setting allows a process to assume the identity of any user and thus gain access to the resources that the user is authorized to access.</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</si>
  <si>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The</t>
    </r>
    <r>
      <rPr>
        <sz val="11"/>
        <color rgb="FF000000"/>
        <rFont val="Calibri"/>
      </rPr>
      <t xml:space="preserve">
</t>
    </r>
    <r>
      <rPr>
        <sz val="11"/>
        <color rgb="FF000000"/>
        <rFont val="Calibri"/>
      </rPr>
      <t>Act as part of the operating system</t>
    </r>
    <r>
      <rPr>
        <sz val="11"/>
        <color rgb="FF000000"/>
        <rFont val="Calibri"/>
      </rPr>
      <t xml:space="preserve">
</t>
    </r>
    <r>
      <rPr>
        <sz val="11"/>
        <color rgb="FF000000"/>
        <rFont val="Calibri"/>
      </rPr>
      <t>user right is extremely powerful. Anyone with this user right can take complete control of the computer and erase evidence of their activities.</t>
    </r>
  </si>
  <si>
    <r>
      <rPr>
        <sz val="11"/>
        <color rgb="FF000000"/>
        <rFont val="Calibri"/>
      </rPr>
      <t xml:space="preserve">There should be little or no impact because the </t>
    </r>
    <r>
      <rPr>
        <b/>
        <sz val="11"/>
        <color rgb="FF000000"/>
        <rFont val="Calibri"/>
      </rPr>
      <t>Act as part of the operating system</t>
    </r>
    <r>
      <rPr>
        <sz val="11"/>
        <color rgb="FF000000"/>
        <rFont val="Calibri"/>
      </rPr>
      <t xml:space="preserve"> user right is rarely needed by any accounts other than the </t>
    </r>
    <r>
      <rPr>
        <b/>
        <sz val="11"/>
        <color rgb="FF000000"/>
        <rFont val="Calibri"/>
      </rPr>
      <t>Local System</t>
    </r>
    <r>
      <rPr>
        <sz val="11"/>
        <color rgb="FF000000"/>
        <rFont val="Calibri"/>
      </rPr>
      <t xml:space="preserve"> account, which implicitly has this right.</t>
    </r>
  </si>
  <si>
    <t>Medium-46.04</t>
  </si>
  <si>
    <r>
      <rPr>
        <sz val="11"/>
        <rFont val="Calibri"/>
      </rPr>
      <t xml:space="preserve">Ensure </t>
    </r>
    <r>
      <rPr>
        <sz val="11"/>
        <color rgb="FF000000"/>
        <rFont val="Calibri"/>
      </rPr>
      <t>'</t>
    </r>
    <r>
      <rPr>
        <b/>
        <sz val="11"/>
        <color rgb="FF000000"/>
        <rFont val="Calibri"/>
      </rPr>
      <t>Allow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Users</t>
    </r>
    <r>
      <rPr>
        <sz val="11"/>
        <color rgb="FF000000"/>
        <rFont val="Calibri"/>
      </rPr>
      <t>'</t>
    </r>
  </si>
  <si>
    <r>
      <rPr>
        <sz val="11"/>
        <color rgb="FF000000"/>
        <rFont val="Calibri"/>
      </rPr>
      <t xml:space="preserve">Set the following UI path to </t>
    </r>
    <r>
      <rPr>
        <b/>
        <sz val="11"/>
        <color rgb="FF000000"/>
        <rFont val="Calibri"/>
      </rPr>
      <t>Users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Assignment\Allow log on locally</t>
    </r>
    <r>
      <rPr>
        <sz val="11"/>
        <color rgb="FF006096"/>
        <rFont val="Roboto Condensed"/>
      </rPr>
      <t xml:space="preserve">
</t>
    </r>
  </si>
  <si>
    <r>
      <rPr>
        <sz val="11"/>
        <color rgb="FF000000"/>
        <rFont val="Calibri"/>
      </rPr>
      <t>This policy setting determines which users can interactively log on to computers in your environment. Logons that are initiated by pressing the CTRL+ALT+DEL key sequence on the client computer keyboard require this user right. Users who attempt to log on through Terminal Services / Remote Desktop Services or IIS also require this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 Users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Guest</t>
    </r>
    <r>
      <rPr>
        <sz val="11"/>
        <color rgb="FF000000"/>
        <rFont val="Calibri"/>
      </rPr>
      <t xml:space="preserve"> account is also assigned this user right by default. Although this account is disabled by default, it's recommended that you configure this setting through Group Policy. However, this user right should generally be restricted to the </t>
    </r>
    <r>
      <rPr>
        <b/>
        <sz val="11"/>
        <color rgb="FF000000"/>
        <rFont val="Calibri"/>
      </rPr>
      <t>Administrators</t>
    </r>
    <r>
      <rPr>
        <sz val="11"/>
        <color rgb="FF000000"/>
        <rFont val="Calibri"/>
      </rPr>
      <t xml:space="preserve"> and </t>
    </r>
    <r>
      <rPr>
        <b/>
        <sz val="11"/>
        <color rgb="FF000000"/>
        <rFont val="Calibri"/>
      </rPr>
      <t>Users</t>
    </r>
    <r>
      <rPr>
        <sz val="11"/>
        <color rgb="FF000000"/>
        <rFont val="Calibri"/>
      </rPr>
      <t xml:space="preserve"> groups. Assign this user right to the </t>
    </r>
    <r>
      <rPr>
        <b/>
        <sz val="11"/>
        <color rgb="FF000000"/>
        <rFont val="Calibri"/>
      </rPr>
      <t>Backup Operators</t>
    </r>
    <r>
      <rPr>
        <sz val="11"/>
        <color rgb="FF000000"/>
        <rFont val="Calibri"/>
      </rPr>
      <t xml:space="preserve"> group if your organization requires that they have this capability.</t>
    </r>
  </si>
  <si>
    <r>
      <rPr>
        <sz val="11"/>
        <color rgb="FF000000"/>
        <rFont val="Calibri"/>
      </rPr>
      <t>Any account with the</t>
    </r>
    <r>
      <rPr>
        <sz val="11"/>
        <color rgb="FF000000"/>
        <rFont val="Calibri"/>
      </rPr>
      <t xml:space="preserve">
</t>
    </r>
    <r>
      <rPr>
        <sz val="11"/>
        <color rgb="FF000000"/>
        <rFont val="Calibri"/>
      </rPr>
      <t>Allow log on locally</t>
    </r>
    <r>
      <rPr>
        <sz val="11"/>
        <color rgb="FF000000"/>
        <rFont val="Calibri"/>
      </rPr>
      <t xml:space="preserve">
</t>
    </r>
    <r>
      <rPr>
        <sz val="11"/>
        <color rgb="FF000000"/>
        <rFont val="Calibri"/>
      </rPr>
      <t>user right can log on at the console of the computer. If you do not restrict this user right to legitimate users who need to be able to log on to the console of the computer, unauthorized users could download and run malicious software to elevate their privileges.</t>
    </r>
  </si>
  <si>
    <r>
      <rPr>
        <sz val="11"/>
        <color rgb="FF000000"/>
        <rFont val="Calibri"/>
      </rPr>
      <t xml:space="preserve">If you remove these default groups, you could limit the abilities of users who are assigned to specific administrative roles in your environment. You should confirm that delegated activities will not be adversely affected by any changes that you make to the </t>
    </r>
    <r>
      <rPr>
        <b/>
        <sz val="11"/>
        <color rgb="FF000000"/>
        <rFont val="Calibri"/>
      </rPr>
      <t>Allow log on locally</t>
    </r>
    <r>
      <rPr>
        <sz val="11"/>
        <color rgb="FF000000"/>
        <rFont val="Calibri"/>
      </rPr>
      <t xml:space="preserve"> user right.</t>
    </r>
  </si>
  <si>
    <r>
      <rPr>
        <sz val="11"/>
        <color rgb="FF000000"/>
        <rFont val="Calibri"/>
      </rPr>
      <t>Administrators, Backup Operators, Guest, Users.</t>
    </r>
  </si>
  <si>
    <t>Medium-46.05</t>
  </si>
  <si>
    <r>
      <rPr>
        <sz val="11"/>
        <rFont val="Calibri"/>
      </rPr>
      <t xml:space="preserve">Ensure </t>
    </r>
    <r>
      <rPr>
        <sz val="11"/>
        <color rgb="FF000000"/>
        <rFont val="Calibri"/>
      </rPr>
      <t>'</t>
    </r>
    <r>
      <rPr>
        <b/>
        <sz val="11"/>
        <color rgb="FF000000"/>
        <rFont val="Calibri"/>
      </rPr>
      <t>Create a pagefile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</si>
  <si>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a pagefile</t>
    </r>
    <r>
      <rPr>
        <sz val="11"/>
        <color rgb="FF006096"/>
        <rFont val="Roboto Condensed"/>
      </rPr>
      <t xml:space="preserve">
</t>
    </r>
  </si>
  <si>
    <r>
      <rPr>
        <sz val="11"/>
        <color rgb="FF000000"/>
        <rFont val="Calibri"/>
      </rPr>
      <t>This policy setting allows users to change the size of the pagefile. The page file is a hidden system file on the hard drive that serves as an extension of the system’s RAM. When physical memory is full, the system moves less frequently used data to the page file to free up RAM for active processes</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</si>
  <si>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Users who can change the page file size could make it extremely small or move the file to a highly fragmented storage volume, which could cause reduced computer performance.</t>
    </r>
  </si>
  <si>
    <t>Medium-46.06</t>
  </si>
  <si>
    <r>
      <rPr>
        <sz val="11"/>
        <rFont val="Calibri"/>
      </rPr>
      <t xml:space="preserve">Ensure </t>
    </r>
    <r>
      <rPr>
        <sz val="11"/>
        <color rgb="FF000000"/>
        <rFont val="Calibri"/>
      </rPr>
      <t>'</t>
    </r>
    <r>
      <rPr>
        <b/>
        <sz val="11"/>
        <color rgb="FF000000"/>
        <rFont val="Calibri"/>
      </rPr>
      <t>Create a token object</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</si>
  <si>
    <r>
      <rPr>
        <sz val="11"/>
        <color rgb="FF000000"/>
        <rFont val="Calibri"/>
      </rPr>
      <t xml:space="preserve">Set the following UI path to </t>
    </r>
    <r>
      <rPr>
        <b/>
        <sz val="11"/>
        <color rgb="FF000000"/>
        <rFont val="Calibri"/>
      </rPr>
      <t>&lt;blank&gt;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a token object</t>
    </r>
    <r>
      <rPr>
        <sz val="11"/>
        <color rgb="FF006096"/>
        <rFont val="Roboto Condensed"/>
      </rPr>
      <t xml:space="preserve">
</t>
    </r>
  </si>
  <si>
    <r>
      <rPr>
        <sz val="11"/>
        <color rgb="FF000000"/>
        <rFont val="Calibri"/>
      </rPr>
      <t>This policy setting allows a process to create an access token, which may provide elevated rights to access sensitive data.</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</si>
  <si>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A user account that is given this user right has complete control over the system and can lead to the system being compromised. It is highly recommended that you do not assign any user accounts this right.</t>
    </r>
    <r>
      <rPr>
        <sz val="11"/>
        <color rgb="FF000000"/>
        <rFont val="Calibri"/>
      </rPr>
      <t xml:space="preserve">
</t>
    </r>
    <r>
      <rPr>
        <sz val="11"/>
        <color rgb="FF000000"/>
        <rFont val="Calibri"/>
      </rPr>
      <t>The operating system examines a user's access token to determine the level of the user's privileges. Access tokens are built when users log on to the local computer or connect to a remote computer over a network. When you revoke a privilege, the change is immediately recorded, but the change is not reflected in the user's access token until the next time the user logs on or connects. Users with the ability to create or modify tokens can change the level of access for any currently logged on account. They could escalate their own privileges or create a DoS condition.</t>
    </r>
  </si>
  <si>
    <t>Medium-46.07</t>
  </si>
  <si>
    <r>
      <rPr>
        <sz val="11"/>
        <rFont val="Calibri"/>
      </rPr>
      <t xml:space="preserve">Ensure </t>
    </r>
    <r>
      <rPr>
        <sz val="11"/>
        <color rgb="FF000000"/>
        <rFont val="Calibri"/>
      </rPr>
      <t>'</t>
    </r>
    <r>
      <rPr>
        <b/>
        <sz val="11"/>
        <color rgb="FF000000"/>
        <rFont val="Calibri"/>
      </rPr>
      <t>Create global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</si>
  <si>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global objects</t>
    </r>
    <r>
      <rPr>
        <sz val="11"/>
        <color rgb="FF006096"/>
        <rFont val="Roboto Condensed"/>
      </rPr>
      <t xml:space="preserve">
</t>
    </r>
  </si>
  <si>
    <r>
      <rPr>
        <sz val="11"/>
        <color rgb="FF000000"/>
        <rFont val="Calibri"/>
      </rPr>
      <t>This policy setting determines whether users can create global objects that are available to all sessions. Users can still create objects that are specific to their own session if they do not have this user right.</t>
    </r>
    <r>
      <rPr>
        <sz val="11"/>
        <color rgb="FF000000"/>
        <rFont val="Calibri"/>
      </rPr>
      <t xml:space="preserve">
</t>
    </r>
    <r>
      <rPr>
        <sz val="11"/>
        <color rgb="FF000000"/>
        <rFont val="Calibri"/>
      </rPr>
      <t>Users who can create global objects could affect processes that run under other users' sessions. This capability could lead to a variety of problems, such as application failure or data corruption.</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NETWORK SERVICE, SERVICE</t>
    </r>
    <r>
      <rPr>
        <sz val="11"/>
        <color rgb="FF000000"/>
        <rFont val="Calibri"/>
      </rPr>
      <t>.</t>
    </r>
  </si>
  <si>
    <r>
      <rPr>
        <sz val="11"/>
        <color rgb="FF000000"/>
        <rFont val="Calibri"/>
      </rPr>
      <t>Users who can create global objects could affect Windows services and processes that run under other user or system accounts. This capability could lead to a variety of problems, such as application failure, data corruption and elevation of privilege.</t>
    </r>
  </si>
  <si>
    <r>
      <rPr>
        <sz val="11"/>
        <color rgb="FF000000"/>
        <rFont val="Calibri"/>
      </rPr>
      <t>Administrators, LOCAL SERVICE, NETWORK SERVICE, SERVICE.</t>
    </r>
  </si>
  <si>
    <t>Medium-46.08</t>
  </si>
  <si>
    <r>
      <rPr>
        <sz val="11"/>
        <rFont val="Calibri"/>
      </rPr>
      <t xml:space="preserve">Ensure </t>
    </r>
    <r>
      <rPr>
        <sz val="11"/>
        <color rgb="FF000000"/>
        <rFont val="Calibri"/>
      </rPr>
      <t>'</t>
    </r>
    <r>
      <rPr>
        <b/>
        <sz val="11"/>
        <color rgb="FF000000"/>
        <rFont val="Calibri"/>
      </rPr>
      <t>Create permanent shared objects</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</si>
  <si>
    <r>
      <rPr>
        <sz val="11"/>
        <color rgb="FF000000"/>
        <rFont val="Calibri"/>
      </rPr>
      <t xml:space="preserve">Set the following UI path to </t>
    </r>
    <r>
      <rPr>
        <b/>
        <sz val="11"/>
        <color rgb="FF000000"/>
        <rFont val="Calibri"/>
      </rPr>
      <t>&lt;blank&gt;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Assignment\Create permanent shared objects</t>
    </r>
    <r>
      <rPr>
        <sz val="11"/>
        <color rgb="FF006096"/>
        <rFont val="Roboto Condensed"/>
      </rPr>
      <t xml:space="preserve">
</t>
    </r>
  </si>
  <si>
    <r>
      <rPr>
        <sz val="11"/>
        <color rgb="FF000000"/>
        <rFont val="Calibri"/>
      </rPr>
      <t>This user right is useful to kernel-mode components that extend the object namespace. However, components that run in kernel mode have this user right inherently. Therefore, it is typically not necessary to specifically assign this user right.</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</si>
  <si>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r>
      <rPr>
        <sz val="11"/>
        <color rgb="FF000000"/>
        <rFont val="Calibri"/>
      </rPr>
      <t>Users who have the</t>
    </r>
    <r>
      <rPr>
        <sz val="11"/>
        <color rgb="FF000000"/>
        <rFont val="Calibri"/>
      </rPr>
      <t xml:space="preserve">
</t>
    </r>
    <r>
      <rPr>
        <sz val="11"/>
        <color rgb="FF000000"/>
        <rFont val="Calibri"/>
      </rPr>
      <t>Create permanent shared objects</t>
    </r>
    <r>
      <rPr>
        <sz val="11"/>
        <color rgb="FF000000"/>
        <rFont val="Calibri"/>
      </rPr>
      <t xml:space="preserve">
</t>
    </r>
    <r>
      <rPr>
        <sz val="11"/>
        <color rgb="FF000000"/>
        <rFont val="Calibri"/>
      </rPr>
      <t>user right could create new shared objects and expose sensitive data to the network.</t>
    </r>
  </si>
  <si>
    <t>Medium-46.09</t>
  </si>
  <si>
    <r>
      <rPr>
        <sz val="11"/>
        <rFont val="Calibri"/>
      </rPr>
      <t xml:space="preserve">Ensure </t>
    </r>
    <r>
      <rPr>
        <sz val="11"/>
        <color rgb="FF000000"/>
        <rFont val="Calibri"/>
      </rPr>
      <t>'</t>
    </r>
    <r>
      <rPr>
        <b/>
        <sz val="11"/>
        <color rgb="FF000000"/>
        <rFont val="Calibri"/>
      </rPr>
      <t>Debug programs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</si>
  <si>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Assignment\Debug programs</t>
    </r>
    <r>
      <rPr>
        <sz val="11"/>
        <color rgb="FF006096"/>
        <rFont val="Roboto Condensed"/>
      </rPr>
      <t xml:space="preserve">
</t>
    </r>
  </si>
  <si>
    <r>
      <rPr>
        <sz val="11"/>
        <color rgb="FF000000"/>
        <rFont val="Calibri"/>
      </rPr>
      <t>This policy setting determines which user accounts will have the right to attach a debugger to any process or to the kernel, which provides complete access to sensitive and critical operating system components. Developers who are debugging their own applications do not need to be assigned this user right; however, developers who are debugging new system components will need it.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</si>
  <si>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The</t>
    </r>
    <r>
      <rPr>
        <sz val="11"/>
        <color rgb="FF000000"/>
        <rFont val="Calibri"/>
      </rPr>
      <t xml:space="preserve">
</t>
    </r>
    <r>
      <rPr>
        <sz val="11"/>
        <color rgb="FF000000"/>
        <rFont val="Calibri"/>
      </rPr>
      <t>Debug programs</t>
    </r>
    <r>
      <rPr>
        <sz val="11"/>
        <color rgb="FF000000"/>
        <rFont val="Calibri"/>
      </rPr>
      <t xml:space="preserve">
</t>
    </r>
    <r>
      <rPr>
        <sz val="11"/>
        <color rgb="FF000000"/>
        <rFont val="Calibri"/>
      </rPr>
      <t>user right can be exploited to capture sensitive computer information from system memory, or to access and modify kernel or application structures. Some attack tools exploit this user right to extract hashed passwords and other private security information, or to insert rootkit code. By default, the</t>
    </r>
    <r>
      <rPr>
        <sz val="11"/>
        <color rgb="FF000000"/>
        <rFont val="Calibri"/>
      </rPr>
      <t xml:space="preserve">
</t>
    </r>
    <r>
      <rPr>
        <sz val="11"/>
        <color rgb="FF000000"/>
        <rFont val="Calibri"/>
      </rPr>
      <t>Debug programs</t>
    </r>
    <r>
      <rPr>
        <sz val="11"/>
        <color rgb="FF000000"/>
        <rFont val="Calibri"/>
      </rPr>
      <t xml:space="preserve">
</t>
    </r>
    <r>
      <rPr>
        <sz val="11"/>
        <color rgb="FF000000"/>
        <rFont val="Calibri"/>
      </rPr>
      <t>user right is assigned only to administrators, which helps to mitigate the risk from this vulnerability.</t>
    </r>
  </si>
  <si>
    <r>
      <rPr>
        <sz val="11"/>
        <color rgb="FF000000"/>
        <rFont val="Calibri"/>
      </rPr>
      <t xml:space="preserve">If you revoke this user right, no one will be able to debug programs. However, typical circumstances rarely require this capability on production computers. If a problem arises that requires an application to be debugged on a production server, you can move the server to a different OU temporarily and assign the </t>
    </r>
    <r>
      <rPr>
        <b/>
        <sz val="11"/>
        <color rgb="FF000000"/>
        <rFont val="Calibri"/>
      </rPr>
      <t>Debug programs</t>
    </r>
    <r>
      <rPr>
        <sz val="11"/>
        <color rgb="FF000000"/>
        <rFont val="Calibri"/>
      </rPr>
      <t xml:space="preserve"> user right to a separate Group Policy for that OU.</t>
    </r>
    <r>
      <rPr>
        <sz val="11"/>
        <color rgb="FF000000"/>
        <rFont val="Calibri"/>
      </rPr>
      <t xml:space="preserve">
</t>
    </r>
    <r>
      <rPr>
        <sz val="11"/>
        <color rgb="FF000000"/>
        <rFont val="Calibri"/>
      </rPr>
      <t xml:space="preserve">The service account that is used for the cluster service needs the </t>
    </r>
    <r>
      <rPr>
        <b/>
        <sz val="11"/>
        <color rgb="FF000000"/>
        <rFont val="Calibri"/>
      </rPr>
      <t>Debug programs</t>
    </r>
    <r>
      <rPr>
        <sz val="11"/>
        <color rgb="FF000000"/>
        <rFont val="Calibri"/>
      </rPr>
      <t xml:space="preserve"> user right; if it does not have it, Windows Clustering will fail.</t>
    </r>
    <r>
      <rPr>
        <sz val="11"/>
        <color rgb="FF000000"/>
        <rFont val="Calibri"/>
      </rPr>
      <t xml:space="preserve">
</t>
    </r>
    <r>
      <rPr>
        <sz val="11"/>
        <color rgb="FF000000"/>
        <rFont val="Calibri"/>
      </rPr>
      <t xml:space="preserve">Tools that are used to manage processes will be unable to affect processes that are not owned by the person who runs the tools. For example, the Windows Server 2003 Resource Kit tool </t>
    </r>
    <r>
      <rPr>
        <b/>
        <sz val="11"/>
        <color rgb="FF000000"/>
        <rFont val="Calibri"/>
      </rPr>
      <t>Kill.exe</t>
    </r>
    <r>
      <rPr>
        <sz val="11"/>
        <color rgb="FF000000"/>
        <rFont val="Calibri"/>
      </rPr>
      <t xml:space="preserve"> requires this user right for administrators to terminate processes that they did not start.</t>
    </r>
  </si>
  <si>
    <t>Medium-46.10</t>
  </si>
  <si>
    <r>
      <rPr>
        <sz val="11"/>
        <rFont val="Calibri"/>
      </rPr>
      <t xml:space="preserve">Ensure </t>
    </r>
    <r>
      <rPr>
        <sz val="11"/>
        <color rgb="FF000000"/>
        <rFont val="Calibri"/>
      </rPr>
      <t>'</t>
    </r>
    <r>
      <rPr>
        <b/>
        <sz val="11"/>
        <color rgb="FF000000"/>
        <rFont val="Calibri"/>
      </rPr>
      <t>Deny access to this computer from the network</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NT AUTHORITY\Local Account</t>
    </r>
    <r>
      <rPr>
        <sz val="11"/>
        <color rgb="FF000000"/>
        <rFont val="Calibri"/>
      </rPr>
      <t>'</t>
    </r>
  </si>
  <si>
    <r>
      <rPr>
        <sz val="11"/>
        <color rgb="FF000000"/>
        <rFont val="Calibri"/>
      </rPr>
      <t xml:space="preserve">Set the following UI path to include </t>
    </r>
    <r>
      <rPr>
        <b/>
        <sz val="11"/>
        <color rgb="FF000000"/>
        <rFont val="Calibri"/>
      </rPr>
      <t>Administrators, NT AUTHORITY\Local Account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access to this computer from the network</t>
    </r>
    <r>
      <rPr>
        <sz val="11"/>
        <color rgb="FF006096"/>
        <rFont val="Roboto Condensed"/>
      </rPr>
      <t xml:space="preserve">
</t>
    </r>
  </si>
  <si>
    <r>
      <rPr>
        <sz val="11"/>
        <color rgb="FF000000"/>
        <rFont val="Calibri"/>
      </rPr>
      <t xml:space="preserve">This policy setting prohibits users from connecting to a computer from across the network, which would allow users to access and potentially modify data remotely. In high security environments, there should be no need for remote users to access data on a computer. Instead, file sharing should be accomplished through the use of network servers. This user right supersedes the </t>
    </r>
    <r>
      <rPr>
        <b/>
        <sz val="11"/>
        <color rgb="FF000000"/>
        <rFont val="Calibri"/>
      </rPr>
      <t>Access this computer from the network</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 Local account</t>
    </r>
    <r>
      <rPr>
        <sz val="11"/>
        <color rgb="FF000000"/>
        <rFont val="Calibri"/>
      </rPr>
      <t>.</t>
    </r>
    <r>
      <rPr>
        <sz val="11"/>
        <color rgb="FF000000"/>
        <rFont val="Calibri"/>
      </rPr>
      <t xml:space="preserve">
</t>
    </r>
    <r>
      <rPr>
        <b/>
        <sz val="11"/>
        <color rgb="FF000000"/>
        <rFont val="Calibri"/>
      </rPr>
      <t>Caution:</t>
    </r>
    <r>
      <rPr>
        <sz val="11"/>
        <color rgb="FF000000"/>
        <rFont val="Calibri"/>
      </rPr>
      <t xml:space="preserve"> Configuring a standalone (non-domain-joined) workstation as described above may result in an inability to remotely administer the workstation.</t>
    </r>
    <r>
      <rPr>
        <sz val="11"/>
        <color rgb="FF000000"/>
        <rFont val="Calibri"/>
      </rPr>
      <t xml:space="preserve">
</t>
    </r>
    <r>
      <rPr>
        <b/>
        <sz val="11"/>
        <color rgb="FF000000"/>
        <rFont val="Calibri"/>
      </rPr>
      <t>Note:</t>
    </r>
    <r>
      <rPr>
        <sz val="11"/>
        <color rgb="FF000000"/>
        <rFont val="Calibri"/>
      </rPr>
      <t xml:space="preserve"> The security identifier </t>
    </r>
    <r>
      <rPr>
        <b/>
        <sz val="11"/>
        <color rgb="FF000000"/>
        <rFont val="Calibri"/>
      </rPr>
      <t>Local account</t>
    </r>
    <r>
      <rPr>
        <sz val="11"/>
        <color rgb="FF000000"/>
        <rFont val="Calibri"/>
      </rPr>
      <t xml:space="preserve"> is not available in Windows 7 and Windows 8.0 unless MSKB 2871997 </t>
    </r>
    <r>
      <rPr>
        <sz val="11"/>
        <color rgb="FF0000FF"/>
        <rFont val="Calibri"/>
      </rPr>
      <t>(http://support.microsoft.com/kb/2871997)</t>
    </r>
    <r>
      <rPr>
        <sz val="11"/>
        <color rgb="FF000000"/>
        <rFont val="Calibri"/>
      </rPr>
      <t xml:space="preserve"> has been installed.</t>
    </r>
  </si>
  <si>
    <r>
      <rPr>
        <sz val="11"/>
        <color rgb="FF000000"/>
        <rFont val="Calibri"/>
      </rPr>
      <t>Users who can log on to the computer over the network can enumerate lists of account names, group names, and shared resources. Users with permission to access shared folders and files can connect over the network and possibly view or modify data.</t>
    </r>
  </si>
  <si>
    <r>
      <rPr>
        <sz val="11"/>
        <color rgb="FF000000"/>
        <rFont val="Calibri"/>
      </rPr>
      <t xml:space="preserve">If you configure the </t>
    </r>
    <r>
      <rPr>
        <b/>
        <sz val="11"/>
        <color rgb="FF000000"/>
        <rFont val="Calibri"/>
      </rPr>
      <t>Deny access to this computer from the network</t>
    </r>
    <r>
      <rPr>
        <sz val="11"/>
        <color rgb="FF000000"/>
        <rFont val="Calibri"/>
      </rPr>
      <t xml:space="preserve"> user right for other groups, you could limit the abilities of users who are assigned to specific administrative roles in your environment. You should verify that delegated tasks will not be negatively affected.</t>
    </r>
  </si>
  <si>
    <r>
      <rPr>
        <sz val="11"/>
        <color rgb="FF000000"/>
        <rFont val="Calibri"/>
      </rPr>
      <t>Guest.</t>
    </r>
  </si>
  <si>
    <t>Medium-46.11</t>
  </si>
  <si>
    <r>
      <rPr>
        <sz val="11"/>
        <rFont val="Calibri"/>
      </rPr>
      <t xml:space="preserve">Ensure </t>
    </r>
    <r>
      <rPr>
        <sz val="11"/>
        <color rgb="FF000000"/>
        <rFont val="Calibri"/>
      </rPr>
      <t>'</t>
    </r>
    <r>
      <rPr>
        <b/>
        <sz val="11"/>
        <color rgb="FF000000"/>
        <rFont val="Calibri"/>
      </rPr>
      <t>Deny log on as a batch job</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</si>
  <si>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include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as a batch job</t>
    </r>
    <r>
      <rPr>
        <sz val="11"/>
        <color rgb="FF006096"/>
        <rFont val="Roboto Condensed"/>
      </rPr>
      <t xml:space="preserve">
</t>
    </r>
  </si>
  <si>
    <r>
      <rPr>
        <sz val="11"/>
        <color rgb="FF000000"/>
        <rFont val="Calibri"/>
      </rPr>
      <t>This policy setting determines which accounts will not be able to log on to the computer as a batch job. A batch job is not a batch (.bat) file, but rather a batch-queue facility. Accounts that use the Task Scheduler to schedule jobs need this user right.</t>
    </r>
    <r>
      <rPr>
        <sz val="11"/>
        <color rgb="FF000000"/>
        <rFont val="Calibri"/>
      </rPr>
      <t xml:space="preserve">
</t>
    </r>
    <r>
      <rPr>
        <sz val="11"/>
        <color rgb="FF000000"/>
        <rFont val="Calibri"/>
      </rPr>
      <t xml:space="preserve">This user right supersedes the </t>
    </r>
    <r>
      <rPr>
        <b/>
        <sz val="11"/>
        <color rgb="FF000000"/>
        <rFont val="Calibri"/>
      </rPr>
      <t>Log on as a batch job</t>
    </r>
    <r>
      <rPr>
        <sz val="11"/>
        <color rgb="FF000000"/>
        <rFont val="Calibri"/>
      </rPr>
      <t xml:space="preserve"> user right, which could be used to allow accounts to schedule jobs that consume excessive system resources. Such an occurrence could cause a DoS condition. Failure to assign this user right to the recommended accounts can be a security risk.</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</si>
  <si>
    <r>
      <rPr>
        <sz val="11"/>
        <color rgb="FF000000"/>
        <rFont val="Calibri"/>
      </rPr>
      <t>Accounts that have the</t>
    </r>
    <r>
      <rPr>
        <sz val="11"/>
        <color rgb="FF000000"/>
        <rFont val="Calibri"/>
      </rPr>
      <t xml:space="preserve">
</t>
    </r>
    <r>
      <rPr>
        <sz val="11"/>
        <color rgb="FF000000"/>
        <rFont val="Calibri"/>
      </rPr>
      <t>Log on as a batch job</t>
    </r>
    <r>
      <rPr>
        <sz val="11"/>
        <color rgb="FF000000"/>
        <rFont val="Calibri"/>
      </rPr>
      <t xml:space="preserve">
</t>
    </r>
    <r>
      <rPr>
        <sz val="11"/>
        <color rgb="FF000000"/>
        <rFont val="Calibri"/>
      </rPr>
      <t>user right could be used to schedule jobs that could consume excessive computer resources and cause a DoS condition.</t>
    </r>
  </si>
  <si>
    <r>
      <rPr>
        <sz val="11"/>
        <color rgb="FF000000"/>
        <rFont val="Calibri"/>
      </rPr>
      <t xml:space="preserve">If you assign the </t>
    </r>
    <r>
      <rPr>
        <b/>
        <sz val="11"/>
        <color rgb="FF000000"/>
        <rFont val="Calibri"/>
      </rPr>
      <t>Deny log on as a batch job</t>
    </r>
    <r>
      <rPr>
        <sz val="11"/>
        <color rgb="FF000000"/>
        <rFont val="Calibri"/>
      </rPr>
      <t xml:space="preserve"> user right to other accounts, you could deny users who are assigned to specific administrative roles the ability to perform their required job activities. You should confirm that delegated tasks will not be affected adversely.</t>
    </r>
    <r>
      <rPr>
        <sz val="11"/>
        <color rgb="FF000000"/>
        <rFont val="Calibri"/>
      </rPr>
      <t xml:space="preserve">
</t>
    </r>
    <r>
      <rPr>
        <sz val="11"/>
        <color rgb="FF000000"/>
        <rFont val="Calibri"/>
      </rPr>
      <t xml:space="preserve">For example, if you assign this user right to the </t>
    </r>
    <r>
      <rPr>
        <b/>
        <sz val="11"/>
        <color rgb="FF000000"/>
        <rFont val="Calibri"/>
      </rPr>
      <t>IWAM_</t>
    </r>
    <r>
      <rPr>
        <i/>
        <sz val="11"/>
        <color rgb="FF000000"/>
        <rFont val="Calibri"/>
      </rPr>
      <t>(ComputerName)</t>
    </r>
    <r>
      <rPr>
        <sz val="11"/>
        <color rgb="FF000000"/>
        <rFont val="Calibri"/>
      </rPr>
      <t xml:space="preserve"> account, the MSM Management Point will fail. On a newly installed computer that runs Windows Server 2003 this account does not belong to the </t>
    </r>
    <r>
      <rPr>
        <b/>
        <sz val="11"/>
        <color rgb="FF000000"/>
        <rFont val="Calibri"/>
      </rPr>
      <t>Guests</t>
    </r>
    <r>
      <rPr>
        <sz val="11"/>
        <color rgb="FF000000"/>
        <rFont val="Calibri"/>
      </rPr>
      <t xml:space="preserve"> group, but on a computer that was upgraded from Windows 2000 this account is a member of the </t>
    </r>
    <r>
      <rPr>
        <b/>
        <sz val="11"/>
        <color rgb="FF000000"/>
        <rFont val="Calibri"/>
      </rPr>
      <t>Guests</t>
    </r>
    <r>
      <rPr>
        <sz val="11"/>
        <color rgb="FF000000"/>
        <rFont val="Calibri"/>
      </rPr>
      <t xml:space="preserve"> group. Therefore, it is important that you understand which accounts belong to any groups that you assign the </t>
    </r>
    <r>
      <rPr>
        <b/>
        <sz val="11"/>
        <color rgb="FF000000"/>
        <rFont val="Calibri"/>
      </rPr>
      <t>Deny log on as a batch job</t>
    </r>
    <r>
      <rPr>
        <sz val="11"/>
        <color rgb="FF000000"/>
        <rFont val="Calibri"/>
      </rPr>
      <t xml:space="preserve"> user right.</t>
    </r>
  </si>
  <si>
    <t>Medium-46.12</t>
  </si>
  <si>
    <r>
      <rPr>
        <sz val="11"/>
        <rFont val="Calibri"/>
      </rPr>
      <t xml:space="preserve">Ensure </t>
    </r>
    <r>
      <rPr>
        <sz val="11"/>
        <color rgb="FF000000"/>
        <rFont val="Calibri"/>
      </rPr>
      <t>'</t>
    </r>
    <r>
      <rPr>
        <b/>
        <sz val="11"/>
        <color rgb="FF000000"/>
        <rFont val="Calibri"/>
      </rPr>
      <t>Deny log on locally</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</si>
  <si>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include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locally</t>
    </r>
    <r>
      <rPr>
        <sz val="11"/>
        <color rgb="FF006096"/>
        <rFont val="Roboto Condensed"/>
      </rPr>
      <t xml:space="preserve">
</t>
    </r>
  </si>
  <si>
    <r>
      <rPr>
        <sz val="11"/>
        <color rgb="FF000000"/>
        <rFont val="Calibri"/>
      </rPr>
      <t xml:space="preserve">This security setting determines which users are prevented from logging on at the computer. This policy setting supersedes the </t>
    </r>
    <r>
      <rPr>
        <b/>
        <sz val="11"/>
        <color rgb="FF000000"/>
        <rFont val="Calibri"/>
      </rPr>
      <t>Allow log on locally</t>
    </r>
    <r>
      <rPr>
        <sz val="11"/>
        <color rgb="FF000000"/>
        <rFont val="Calibri"/>
      </rPr>
      <t xml:space="preserve"> policy setting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Important:</t>
    </r>
    <r>
      <rPr>
        <sz val="11"/>
        <color rgb="FF000000"/>
        <rFont val="Calibri"/>
      </rPr>
      <t xml:space="preserve"> If you apply this security policy to the </t>
    </r>
    <r>
      <rPr>
        <b/>
        <sz val="11"/>
        <color rgb="FF000000"/>
        <rFont val="Calibri"/>
      </rPr>
      <t>Everyone</t>
    </r>
    <r>
      <rPr>
        <sz val="11"/>
        <color rgb="FF000000"/>
        <rFont val="Calibri"/>
      </rPr>
      <t xml:space="preserve"> group, no one will be able to log on locally.</t>
    </r>
  </si>
  <si>
    <r>
      <rPr>
        <sz val="11"/>
        <color rgb="FF000000"/>
        <rFont val="Calibri"/>
      </rPr>
      <t>Any account with the ability to log on locally could be used to log on at the console of the computer. If this user right is not restricted to legitimate users who need to log on to the console of the computer, unauthorized users might download and run malicious software that elevates their privileges.</t>
    </r>
  </si>
  <si>
    <r>
      <rPr>
        <sz val="11"/>
        <color rgb="FF000000"/>
        <rFont val="Calibri"/>
      </rPr>
      <t xml:space="preserve">If you assign the </t>
    </r>
    <r>
      <rPr>
        <b/>
        <sz val="11"/>
        <color rgb="FF000000"/>
        <rFont val="Calibri"/>
      </rPr>
      <t>Deny log on locally</t>
    </r>
    <r>
      <rPr>
        <sz val="11"/>
        <color rgb="FF000000"/>
        <rFont val="Calibri"/>
      </rPr>
      <t xml:space="preserve"> user right to additional accounts, you could limit the abilities of users who are assigned to specific roles in your environment. However, this user right should explicitly be assigned to the </t>
    </r>
    <r>
      <rPr>
        <b/>
        <sz val="11"/>
        <color rgb="FF000000"/>
        <rFont val="Calibri"/>
      </rPr>
      <t>ASPNET</t>
    </r>
    <r>
      <rPr>
        <sz val="11"/>
        <color rgb="FF000000"/>
        <rFont val="Calibri"/>
      </rPr>
      <t xml:space="preserve"> account on computers that run IIS 6.0. You should confirm that delegated activities will not be adversely affected.</t>
    </r>
  </si>
  <si>
    <t>Medium-46.13</t>
  </si>
  <si>
    <r>
      <rPr>
        <sz val="11"/>
        <rFont val="Calibri"/>
      </rPr>
      <t xml:space="preserve">Ensure </t>
    </r>
    <r>
      <rPr>
        <sz val="11"/>
        <color rgb="FF000000"/>
        <rFont val="Calibri"/>
      </rPr>
      <t>'</t>
    </r>
    <r>
      <rPr>
        <b/>
        <sz val="11"/>
        <color rgb="FF000000"/>
        <rFont val="Calibri"/>
      </rPr>
      <t>Deny log on as a service</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</si>
  <si>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include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Assignment\Deny log on as a service</t>
    </r>
    <r>
      <rPr>
        <sz val="11"/>
        <color rgb="FF006096"/>
        <rFont val="Roboto Condensed"/>
      </rPr>
      <t xml:space="preserve">
</t>
    </r>
  </si>
  <si>
    <r>
      <rPr>
        <sz val="11"/>
        <color rgb="FF000000"/>
        <rFont val="Calibri"/>
      </rPr>
      <t xml:space="preserve">This security setting determines which service accounts are prevented from registering a process as a service. This user right supersedes the </t>
    </r>
    <r>
      <rPr>
        <b/>
        <sz val="11"/>
        <color rgb="FF000000"/>
        <rFont val="Calibri"/>
      </rPr>
      <t>Log on as a service</t>
    </r>
    <r>
      <rPr>
        <sz val="11"/>
        <color rgb="FF000000"/>
        <rFont val="Calibri"/>
      </rPr>
      <t xml:space="preserve"> user right if an account is subject to both policies.</t>
    </r>
    <r>
      <rPr>
        <sz val="11"/>
        <color rgb="FF000000"/>
        <rFont val="Calibri"/>
      </rPr>
      <t xml:space="preserve">
</t>
    </r>
    <r>
      <rPr>
        <sz val="11"/>
        <color rgb="FF000000"/>
        <rFont val="Calibri"/>
      </rPr>
      <t xml:space="preserve">The recommended state for this setting is to include: </t>
    </r>
    <r>
      <rPr>
        <b/>
        <sz val="11"/>
        <color rgb="FF000000"/>
        <rFont val="Calibri"/>
      </rPr>
      <t>Guests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security setting does not apply to the </t>
    </r>
    <r>
      <rPr>
        <b/>
        <sz val="11"/>
        <color rgb="FF000000"/>
        <rFont val="Calibri"/>
      </rPr>
      <t>System</t>
    </r>
    <r>
      <rPr>
        <sz val="11"/>
        <color rgb="FF000000"/>
        <rFont val="Calibri"/>
      </rPr>
      <t xml:space="preserve">, </t>
    </r>
    <r>
      <rPr>
        <b/>
        <sz val="11"/>
        <color rgb="FF000000"/>
        <rFont val="Calibri"/>
      </rPr>
      <t>Local Service</t>
    </r>
    <r>
      <rPr>
        <sz val="11"/>
        <color rgb="FF000000"/>
        <rFont val="Calibri"/>
      </rPr>
      <t xml:space="preserve">, or </t>
    </r>
    <r>
      <rPr>
        <b/>
        <sz val="11"/>
        <color rgb="FF000000"/>
        <rFont val="Calibri"/>
      </rPr>
      <t>Network Service</t>
    </r>
    <r>
      <rPr>
        <sz val="11"/>
        <color rgb="FF000000"/>
        <rFont val="Calibri"/>
      </rPr>
      <t xml:space="preserve"> accounts.</t>
    </r>
  </si>
  <si>
    <r>
      <rPr>
        <sz val="11"/>
        <color rgb="FF000000"/>
        <rFont val="Calibri"/>
      </rPr>
      <t>Accounts that can log on as a service could be used to configure and start new unauthorized services, such as a keylogger or other malicious software. The benefit of the specified countermeasure is somewhat reduced by the fact that only users with administrative privileges can install and configure services, and a threat actor who has already attained that level of access could configure the service to run with the</t>
    </r>
    <r>
      <rPr>
        <sz val="11"/>
        <color rgb="FF000000"/>
        <rFont val="Calibri"/>
      </rPr>
      <t xml:space="preserve">
</t>
    </r>
    <r>
      <rPr>
        <sz val="11"/>
        <color rgb="FF000000"/>
        <rFont val="Calibri"/>
      </rPr>
      <t>System</t>
    </r>
    <r>
      <rPr>
        <sz val="11"/>
        <color rgb="FF000000"/>
        <rFont val="Calibri"/>
      </rPr>
      <t xml:space="preserve">
</t>
    </r>
    <r>
      <rPr>
        <sz val="11"/>
        <color rgb="FF000000"/>
        <rFont val="Calibri"/>
      </rPr>
      <t>account.</t>
    </r>
  </si>
  <si>
    <r>
      <rPr>
        <sz val="11"/>
        <color rgb="FF000000"/>
        <rFont val="Calibri"/>
      </rPr>
      <t xml:space="preserve">If you assign the </t>
    </r>
    <r>
      <rPr>
        <b/>
        <sz val="11"/>
        <color rgb="FF000000"/>
        <rFont val="Calibri"/>
      </rPr>
      <t>Deny log on as a service</t>
    </r>
    <r>
      <rPr>
        <sz val="11"/>
        <color rgb="FF000000"/>
        <rFont val="Calibri"/>
      </rPr>
      <t xml:space="preserve"> user right to specific accounts, services may not be able to start and a DoS condition could result.</t>
    </r>
  </si>
  <si>
    <t>Medium-46.14</t>
  </si>
  <si>
    <r>
      <rPr>
        <sz val="11"/>
        <rFont val="Calibri"/>
      </rPr>
      <t xml:space="preserve">Ensure </t>
    </r>
    <r>
      <rPr>
        <sz val="11"/>
        <color rgb="FF000000"/>
        <rFont val="Calibri"/>
      </rPr>
      <t>'</t>
    </r>
    <r>
      <rPr>
        <b/>
        <sz val="11"/>
        <color rgb="FF000000"/>
        <rFont val="Calibri"/>
      </rPr>
      <t>Enable computer and user accounts to be trusted for delegation</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</si>
  <si>
    <r>
      <rPr>
        <sz val="11"/>
        <color rgb="FF000000"/>
        <rFont val="Calibri"/>
      </rPr>
      <t xml:space="preserve">Set the following UI path to </t>
    </r>
    <r>
      <rPr>
        <b/>
        <sz val="11"/>
        <color rgb="FF000000"/>
        <rFont val="Calibri"/>
      </rPr>
      <t>&lt;blank&gt;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Assignment\Enable computer and user accounts to be trusted for delegation</t>
    </r>
    <r>
      <rPr>
        <sz val="11"/>
        <color rgb="FF006096"/>
        <rFont val="Roboto Condensed"/>
      </rPr>
      <t xml:space="preserve">
</t>
    </r>
  </si>
  <si>
    <r>
      <rPr>
        <sz val="11"/>
        <color rgb="FF000000"/>
        <rFont val="Calibri"/>
      </rPr>
      <t>This policy setting allows users to change the Trusted for Delegation setting on a computer object in Active Directory.</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</si>
  <si>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Misuse of this user right could allow unauthorized users to impersonate other users on the network. A threat actor could exploit this privilege to gain access to network resources and make it difficult to determine what has happened after a security incident.</t>
    </r>
  </si>
  <si>
    <t>Medium-46.15</t>
  </si>
  <si>
    <r>
      <rPr>
        <sz val="11"/>
        <rFont val="Calibri"/>
      </rPr>
      <t xml:space="preserve">Ensure </t>
    </r>
    <r>
      <rPr>
        <sz val="11"/>
        <color rgb="FF000000"/>
        <rFont val="Calibri"/>
      </rPr>
      <t>'</t>
    </r>
    <r>
      <rPr>
        <b/>
        <sz val="11"/>
        <color rgb="FF000000"/>
        <rFont val="Calibri"/>
      </rPr>
      <t>Force shutdown from a remote system</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</si>
  <si>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Assignment\Force shutdown from a remote system</t>
    </r>
    <r>
      <rPr>
        <sz val="11"/>
        <color rgb="FF006096"/>
        <rFont val="Roboto Condensed"/>
      </rPr>
      <t xml:space="preserve">
</t>
    </r>
  </si>
  <si>
    <r>
      <rPr>
        <sz val="11"/>
        <color rgb="FF000000"/>
        <rFont val="Calibri"/>
      </rPr>
      <t>This policy setting allows users to shut down Windows Vista-based or newer computers from remote locations on the network. Anyone who has been assigned this user right can cause a denial-of-service (DoS) condition, which would make the computer unavailable to service user requests. Therefore, it is recommended that only highly trusted administrators be assigned this user right.</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</si>
  <si>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Any user who can shut down a computer could cause a DoS condition to occur. Therefore, this user right should be tightly restricted.</t>
    </r>
  </si>
  <si>
    <r>
      <rPr>
        <sz val="11"/>
        <color rgb="FF000000"/>
        <rFont val="Calibri"/>
      </rPr>
      <t xml:space="preserve">If you remove the </t>
    </r>
    <r>
      <rPr>
        <b/>
        <sz val="11"/>
        <color rgb="FF000000"/>
        <rFont val="Calibri"/>
      </rPr>
      <t>Force shutdown from a remote system</t>
    </r>
    <r>
      <rPr>
        <sz val="11"/>
        <color rgb="FF000000"/>
        <rFont val="Calibri"/>
      </rPr>
      <t xml:space="preserve"> user right from the Server Operators group you could limit the abilities of users who are assigned to specific administrative roles in your environment. You should confirm that delegated activities will not be adversely affected.</t>
    </r>
  </si>
  <si>
    <t>Medium-46.16</t>
  </si>
  <si>
    <r>
      <rPr>
        <sz val="11"/>
        <rFont val="Calibri"/>
      </rPr>
      <t xml:space="preserve">Ensure </t>
    </r>
    <r>
      <rPr>
        <sz val="11"/>
        <color rgb="FF000000"/>
        <rFont val="Calibri"/>
      </rPr>
      <t>'</t>
    </r>
    <r>
      <rPr>
        <b/>
        <sz val="11"/>
        <color rgb="FF000000"/>
        <rFont val="Calibri"/>
      </rPr>
      <t>Impersonate a client after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 LOCAL SERVICE, NETWORK SERVICE, SERVICE</t>
    </r>
    <r>
      <rPr>
        <sz val="11"/>
        <color rgb="FF000000"/>
        <rFont val="Calibri"/>
      </rPr>
      <t>'</t>
    </r>
  </si>
  <si>
    <r>
      <rPr>
        <sz val="11"/>
        <color rgb="FF000000"/>
        <rFont val="Calibri"/>
      </rPr>
      <t xml:space="preserve">Set the following UI path to </t>
    </r>
    <r>
      <rPr>
        <b/>
        <sz val="11"/>
        <color rgb="FF000000"/>
        <rFont val="Calibri"/>
      </rPr>
      <t>Administrators, LOCAL SERVICE, NETWORK SERVICE, SERVICE</t>
    </r>
    <r>
      <rPr>
        <sz val="11"/>
        <color rgb="FF000000"/>
        <rFont val="Calibri"/>
      </rPr>
      <t xml:space="preserve">, and </t>
    </r>
    <r>
      <rPr>
        <b/>
        <sz val="11"/>
        <color rgb="FF000000"/>
        <rFont val="Calibri"/>
      </rPr>
      <t>RESTRICTED SERVICES\PrintSpoolerService</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Assignment\Impersonate a client after authentication</t>
    </r>
    <r>
      <rPr>
        <sz val="11"/>
        <color rgb="FF006096"/>
        <rFont val="Roboto Condensed"/>
      </rPr>
      <t xml:space="preserve">
</t>
    </r>
  </si>
  <si>
    <r>
      <rPr>
        <sz val="11"/>
        <color rgb="FF000000"/>
        <rFont val="Calibri"/>
      </rPr>
      <t>The policy setting allows programs that run on behalf of a user to impersonate that user (or another specified account) so that they can act on behalf of the user. If this user right is required for this kind of impersonation, an unauthorized user will not be able to convince a client to connect—for example, by remote procedure call (RPC) or named pipes—to a service that they have created to impersonate that client, which could elevate the unauthorized user's permissions to administrative or system levels.</t>
    </r>
    <r>
      <rPr>
        <sz val="11"/>
        <color rgb="FF000000"/>
        <rFont val="Calibri"/>
      </rPr>
      <t xml:space="preserve">
</t>
    </r>
    <r>
      <rPr>
        <sz val="11"/>
        <color rgb="FF000000"/>
        <rFont val="Calibri"/>
      </rPr>
      <t>Services that are started by the Service Control Manager have the built-in Service group added by default to their access tokens. COM servers that are started by the COM infrastructure and configured to run under a specific account also have the Service group added to their access tokens. As a result, these processes are assigned this user right when they are started.</t>
    </r>
    <r>
      <rPr>
        <sz val="11"/>
        <color rgb="FF000000"/>
        <rFont val="Calibri"/>
      </rPr>
      <t xml:space="preserve">
</t>
    </r>
    <r>
      <rPr>
        <sz val="11"/>
        <color rgb="FF000000"/>
        <rFont val="Calibri"/>
      </rPr>
      <t>Also, a user can impersonate an access token if any of the following conditions exist:</t>
    </r>
    <r>
      <rPr>
        <sz val="11"/>
        <color rgb="FF000000"/>
        <rFont val="Calibri"/>
      </rPr>
      <t xml:space="preserve">
</t>
    </r>
    <r>
      <rPr>
        <sz val="11"/>
        <color rgb="FF000000"/>
        <rFont val="Calibri"/>
      </rPr>
      <t>- The access token that is being impersonated is for this user.</t>
    </r>
    <r>
      <rPr>
        <sz val="11"/>
        <color rgb="FF000000"/>
        <rFont val="Calibri"/>
      </rPr>
      <t xml:space="preserve">
</t>
    </r>
    <r>
      <rPr>
        <sz val="11"/>
        <color rgb="FF000000"/>
        <rFont val="Calibri"/>
      </rPr>
      <t>- The user, in this logon session, logged on to the network with explicit credentials to create the access token.</t>
    </r>
    <r>
      <rPr>
        <sz val="11"/>
        <color rgb="FF000000"/>
        <rFont val="Calibri"/>
      </rPr>
      <t xml:space="preserve">
</t>
    </r>
    <r>
      <rPr>
        <sz val="11"/>
        <color rgb="FF000000"/>
        <rFont val="Calibri"/>
      </rPr>
      <t>- The requested level is less than Impersonate, such as Anonymous or Identify.</t>
    </r>
    <r>
      <rPr>
        <sz val="11"/>
        <color rgb="FF000000"/>
        <rFont val="Calibri"/>
      </rPr>
      <t xml:space="preserve">
</t>
    </r>
    <r>
      <rPr>
        <sz val="11"/>
        <color rgb="FF000000"/>
        <rFont val="Calibri"/>
      </rPr>
      <t xml:space="preserve">The recommended state for this setting is: </t>
    </r>
    <r>
      <rPr>
        <b/>
        <sz val="11"/>
        <color rgb="FF000000"/>
        <rFont val="Calibri"/>
      </rPr>
      <t>Administrators, LOCAL SERVICE, NETWORK SERVICE, SERVICE</t>
    </r>
    <r>
      <rPr>
        <sz val="11"/>
        <color rgb="FF000000"/>
        <rFont val="Calibri"/>
      </rPr>
      <t xml:space="preserve">, and </t>
    </r>
    <r>
      <rPr>
        <b/>
        <sz val="11"/>
        <color rgb="FF000000"/>
        <rFont val="Calibri"/>
      </rPr>
      <t>RESTRICTED SERVICES\PrintSpoolerService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</si>
  <si>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A threat actor with the Impersonate a client after authentication user right could create a service, trick a client to make them connect to the service, and then impersonate that client to elevate the threat actor's level of access to that of the client.</t>
    </r>
  </si>
  <si>
    <r>
      <rPr>
        <sz val="11"/>
        <color rgb="FF000000"/>
        <rFont val="Calibri"/>
      </rPr>
      <t xml:space="preserve">In most cases this configuration will have no impact. If you have installed </t>
    </r>
    <r>
      <rPr>
        <i/>
        <sz val="11"/>
        <color rgb="FF000000"/>
        <rFont val="Calibri"/>
      </rPr>
      <t>Web Server (IIS)</t>
    </r>
    <r>
      <rPr>
        <sz val="11"/>
        <color rgb="FF000000"/>
        <rFont val="Calibri"/>
      </rPr>
      <t xml:space="preserve">, you will need to also assign the user right to </t>
    </r>
    <r>
      <rPr>
        <b/>
        <sz val="11"/>
        <color rgb="FF000000"/>
        <rFont val="Calibri"/>
      </rPr>
      <t>IIS_IUSRS</t>
    </r>
    <r>
      <rPr>
        <sz val="11"/>
        <color rgb="FF000000"/>
        <rFont val="Calibri"/>
      </rPr>
      <t>.</t>
    </r>
  </si>
  <si>
    <t>Medium-46.17</t>
  </si>
  <si>
    <r>
      <rPr>
        <sz val="11"/>
        <rFont val="Calibri"/>
      </rPr>
      <t xml:space="preserve">Ensure </t>
    </r>
    <r>
      <rPr>
        <sz val="11"/>
        <color rgb="FF000000"/>
        <rFont val="Calibri"/>
      </rPr>
      <t>'</t>
    </r>
    <r>
      <rPr>
        <b/>
        <sz val="11"/>
        <color rgb="FF000000"/>
        <rFont val="Calibri"/>
      </rPr>
      <t>Load and unload device drivers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</si>
  <si>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Assignment\Load and unload device drivers</t>
    </r>
    <r>
      <rPr>
        <sz val="11"/>
        <color rgb="FF006096"/>
        <rFont val="Roboto Condensed"/>
      </rPr>
      <t xml:space="preserve">
</t>
    </r>
  </si>
  <si>
    <r>
      <rPr>
        <sz val="11"/>
        <color rgb="FF000000"/>
        <rFont val="Calibri"/>
      </rPr>
      <t>This policy setting allows users to dynamically load a new device driver on a system. This user right is not required if a signed driver for the new hardware already exists in the Driver.cab file on the system.</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</si>
  <si>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Device drivers run as highly privileged code. A user or threat actor who has the Load and unload device drivers user right could unintentionally install malicious code that masquerades as a device driver. Administrators should exercise greater care and install only drivers with verified digital signatures.</t>
    </r>
  </si>
  <si>
    <r>
      <rPr>
        <sz val="11"/>
        <color rgb="FF000000"/>
        <rFont val="Calibri"/>
      </rPr>
      <t xml:space="preserve">If the Load and unload device drivers user right is removed from the </t>
    </r>
    <r>
      <rPr>
        <b/>
        <sz val="11"/>
        <color rgb="FF000000"/>
        <rFont val="Calibri"/>
      </rPr>
      <t>Print Operators</t>
    </r>
    <r>
      <rPr>
        <sz val="11"/>
        <color rgb="FF000000"/>
        <rFont val="Calibri"/>
      </rPr>
      <t xml:space="preserve"> group or other accounts, it could limit the abilities of users who are assigned to specific administrative roles in your environment. Ensure that delegated tasks will not be negatively affected by this setting.</t>
    </r>
  </si>
  <si>
    <t>Medium-46.18</t>
  </si>
  <si>
    <r>
      <rPr>
        <sz val="11"/>
        <rFont val="Calibri"/>
      </rPr>
      <t xml:space="preserve">Ensure </t>
    </r>
    <r>
      <rPr>
        <sz val="11"/>
        <color rgb="FF000000"/>
        <rFont val="Calibri"/>
      </rPr>
      <t>'</t>
    </r>
    <r>
      <rPr>
        <b/>
        <sz val="11"/>
        <color rgb="FF000000"/>
        <rFont val="Calibri"/>
      </rPr>
      <t>Lock pages in memory</t>
    </r>
    <r>
      <rPr>
        <sz val="11"/>
        <color rgb="FF000000"/>
        <rFont val="Calibri"/>
      </rPr>
      <t>'</t>
    </r>
    <r>
      <rPr>
        <sz val="11"/>
        <color rgb="FF000000"/>
        <rFont val="Calibri"/>
      </rPr>
      <t xml:space="preserve"> is set to </t>
    </r>
    <r>
      <rPr>
        <sz val="11"/>
        <color rgb="FF000000"/>
        <rFont val="Calibri"/>
      </rPr>
      <t>'</t>
    </r>
    <r>
      <rPr>
        <b/>
        <sz val="11"/>
        <color rgb="FF000000"/>
        <rFont val="Calibri"/>
      </rPr>
      <t>&lt;blank&gt;</t>
    </r>
    <r>
      <rPr>
        <sz val="11"/>
        <color rgb="FF000000"/>
        <rFont val="Calibri"/>
      </rPr>
      <t>'</t>
    </r>
  </si>
  <si>
    <r>
      <rPr>
        <sz val="11"/>
        <color rgb="FF000000"/>
        <rFont val="Calibri"/>
      </rPr>
      <t xml:space="preserve">Set the following UI path to </t>
    </r>
    <r>
      <rPr>
        <b/>
        <sz val="11"/>
        <color rgb="FF000000"/>
        <rFont val="Calibri"/>
      </rPr>
      <t>&lt;blank&gt;</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Assignment\Lock pages in memory</t>
    </r>
    <r>
      <rPr>
        <sz val="11"/>
        <color rgb="FF006096"/>
        <rFont val="Roboto Condensed"/>
      </rPr>
      <t xml:space="preserve">
</t>
    </r>
  </si>
  <si>
    <r>
      <rPr>
        <sz val="11"/>
        <color rgb="FF000000"/>
        <rFont val="Calibri"/>
      </rPr>
      <t>This policy setting allows a process to keep data in physical memory, which prevents the system from paging the data to virtual memory on disk. If this user right is assigned, significant degradation of system performance can occur.</t>
    </r>
    <r>
      <rPr>
        <sz val="11"/>
        <color rgb="FF000000"/>
        <rFont val="Calibri"/>
      </rPr>
      <t xml:space="preserve">
</t>
    </r>
    <r>
      <rPr>
        <sz val="11"/>
        <color rgb="FF000000"/>
        <rFont val="Calibri"/>
      </rPr>
      <t xml:space="preserve">The recommended state for this setting is: </t>
    </r>
    <r>
      <rPr>
        <b/>
        <sz val="11"/>
        <color rgb="FF000000"/>
        <rFont val="Calibri"/>
      </rPr>
      <t>No One</t>
    </r>
    <r>
      <rPr>
        <sz val="11"/>
        <color rgb="FF000000"/>
        <rFont val="Calibri"/>
      </rPr>
      <t>.</t>
    </r>
  </si>
  <si>
    <r>
      <rPr>
        <sz val="11"/>
        <color rgb="FF000000"/>
        <rFont val="Calibri"/>
      </rPr>
      <t>Users with the</t>
    </r>
    <r>
      <rPr>
        <sz val="11"/>
        <color rgb="FF000000"/>
        <rFont val="Calibri"/>
      </rPr>
      <t xml:space="preserve">
</t>
    </r>
    <r>
      <rPr>
        <sz val="11"/>
        <color rgb="FF000000"/>
        <rFont val="Calibri"/>
      </rPr>
      <t>Lock pages in memory</t>
    </r>
    <r>
      <rPr>
        <sz val="11"/>
        <color rgb="FF000000"/>
        <rFont val="Calibri"/>
      </rPr>
      <t xml:space="preserve">
</t>
    </r>
    <r>
      <rPr>
        <sz val="11"/>
        <color rgb="FF000000"/>
        <rFont val="Calibri"/>
      </rPr>
      <t>user right could assign physical memory to several processes, which could leave little or no RAM for other processes and result in a DoS condition.</t>
    </r>
  </si>
  <si>
    <t>Medium-46.19</t>
  </si>
  <si>
    <r>
      <rPr>
        <sz val="11"/>
        <rFont val="Calibri"/>
      </rPr>
      <t xml:space="preserve">Ensure </t>
    </r>
    <r>
      <rPr>
        <sz val="11"/>
        <color rgb="FF000000"/>
        <rFont val="Calibri"/>
      </rPr>
      <t>'</t>
    </r>
    <r>
      <rPr>
        <b/>
        <sz val="11"/>
        <color rgb="FF000000"/>
        <rFont val="Calibri"/>
      </rPr>
      <t>Modify firmware environment values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</si>
  <si>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Assignment\Modify firmware environment values</t>
    </r>
    <r>
      <rPr>
        <sz val="11"/>
        <color rgb="FF006096"/>
        <rFont val="Roboto Condensed"/>
      </rPr>
      <t xml:space="preserve">
</t>
    </r>
  </si>
  <si>
    <r>
      <rPr>
        <sz val="11"/>
        <color rgb="FF000000"/>
        <rFont val="Calibri"/>
      </rPr>
      <t>This policy setting allows users to configure the system-wide environment variables that affect hardware configuration. This information is typically stored in the Last Known Good Configuration. Modification of these values and could lead to a hardware failure that would result in a denial-of-service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</si>
  <si>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Anyone who is assigned the</t>
    </r>
    <r>
      <rPr>
        <sz val="11"/>
        <color rgb="FF000000"/>
        <rFont val="Calibri"/>
      </rPr>
      <t xml:space="preserve">
</t>
    </r>
    <r>
      <rPr>
        <sz val="11"/>
        <color rgb="FF000000"/>
        <rFont val="Calibri"/>
      </rPr>
      <t>Modify firmware environment values</t>
    </r>
    <r>
      <rPr>
        <sz val="11"/>
        <color rgb="FF000000"/>
        <rFont val="Calibri"/>
      </rPr>
      <t xml:space="preserve">
</t>
    </r>
    <r>
      <rPr>
        <sz val="11"/>
        <color rgb="FF000000"/>
        <rFont val="Calibri"/>
      </rPr>
      <t>user right could configure the settings of a hardware component to cause it to fail, which could lead to data corruption or a DoS condition.</t>
    </r>
  </si>
  <si>
    <t>Medium-46.20</t>
  </si>
  <si>
    <r>
      <rPr>
        <sz val="11"/>
        <rFont val="Calibri"/>
      </rPr>
      <t xml:space="preserve">Ensure </t>
    </r>
    <r>
      <rPr>
        <sz val="11"/>
        <color rgb="FF000000"/>
        <rFont val="Calibri"/>
      </rPr>
      <t>'</t>
    </r>
    <r>
      <rPr>
        <b/>
        <sz val="11"/>
        <color rgb="FF000000"/>
        <rFont val="Calibri"/>
      </rPr>
      <t>Perform volume maintenance tasks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</si>
  <si>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Assignment\Perform volume maintenance tasks</t>
    </r>
    <r>
      <rPr>
        <sz val="11"/>
        <color rgb="FF006096"/>
        <rFont val="Roboto Condensed"/>
      </rPr>
      <t xml:space="preserve">
</t>
    </r>
  </si>
  <si>
    <r>
      <rPr>
        <sz val="11"/>
        <color rgb="FF000000"/>
        <rFont val="Calibri"/>
      </rPr>
      <t>This policy setting allows users to manage the system's volume or disk configuration, which could allow a user to delete a volume and cause data loss as well as a denial-of-service condition.</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A workstation with Microsoft SQL Server installed will require a special exception to this recommendation for the account that runs the SQL Server service to be granted this user right.</t>
    </r>
  </si>
  <si>
    <r>
      <rPr>
        <sz val="11"/>
        <color rgb="FF000000"/>
        <rFont val="Calibri"/>
      </rPr>
      <t>A user who is assigned the</t>
    </r>
    <r>
      <rPr>
        <sz val="11"/>
        <color rgb="FF000000"/>
        <rFont val="Calibri"/>
      </rPr>
      <t xml:space="preserve">
</t>
    </r>
    <r>
      <rPr>
        <sz val="11"/>
        <color rgb="FF000000"/>
        <rFont val="Calibri"/>
      </rPr>
      <t>Perform volume maintenance tasks</t>
    </r>
    <r>
      <rPr>
        <sz val="11"/>
        <color rgb="FF000000"/>
        <rFont val="Calibri"/>
      </rPr>
      <t xml:space="preserve">
</t>
    </r>
    <r>
      <rPr>
        <sz val="11"/>
        <color rgb="FF000000"/>
        <rFont val="Calibri"/>
      </rPr>
      <t>user right could delete a volume, which could result in the loss of data or a DoS condition.</t>
    </r>
  </si>
  <si>
    <t>Medium-46.21</t>
  </si>
  <si>
    <r>
      <rPr>
        <sz val="11"/>
        <rFont val="Calibri"/>
      </rPr>
      <t xml:space="preserve">Ensure </t>
    </r>
    <r>
      <rPr>
        <sz val="11"/>
        <color rgb="FF000000"/>
        <rFont val="Calibri"/>
      </rPr>
      <t>'</t>
    </r>
    <r>
      <rPr>
        <b/>
        <sz val="11"/>
        <color rgb="FF000000"/>
        <rFont val="Calibri"/>
      </rPr>
      <t>Profile single process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</si>
  <si>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Assignment\Profile single process</t>
    </r>
    <r>
      <rPr>
        <sz val="11"/>
        <color rgb="FF006096"/>
        <rFont val="Roboto Condensed"/>
      </rPr>
      <t xml:space="preserve">
</t>
    </r>
  </si>
  <si>
    <r>
      <rPr>
        <sz val="11"/>
        <color rgb="FF000000"/>
        <rFont val="Calibri"/>
      </rPr>
      <t>This policy setting determines which users can use tools to monitor the performance of non-system processes. Typically, this setting does not need to be configured to use the Microsoft Management Console (MMC) Performance snap-in. However, this user right is needed if System Monitor is configured to collect data using Windows Management Instrumentation (WMI).</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</si>
  <si>
    <r>
      <rPr>
        <sz val="11"/>
        <color rgb="FF000000"/>
        <rFont val="Calibri"/>
      </rPr>
      <t>The</t>
    </r>
    <r>
      <rPr>
        <sz val="11"/>
        <color rgb="FF000000"/>
        <rFont val="Calibri"/>
      </rPr>
      <t xml:space="preserve">
</t>
    </r>
    <r>
      <rPr>
        <sz val="11"/>
        <color rgb="FF000000"/>
        <rFont val="Calibri"/>
      </rPr>
      <t>Profile single process</t>
    </r>
    <r>
      <rPr>
        <sz val="11"/>
        <color rgb="FF000000"/>
        <rFont val="Calibri"/>
      </rPr>
      <t xml:space="preserve">
</t>
    </r>
    <r>
      <rPr>
        <sz val="11"/>
        <color rgb="FF000000"/>
        <rFont val="Calibri"/>
      </rPr>
      <t>user right presents a moderate vulnerability. A threat actor with this user right could monitor a computer's performance to help identify critical processes that they might wish to attack directly. The threat actor may also be able to determine what processes run on the computer so that they can identify countermeasures that they may need to avoid, such as antivirus software, an intrusion-detection system, or which other users are logged on to a computer.</t>
    </r>
  </si>
  <si>
    <t>Medium-46.22</t>
  </si>
  <si>
    <r>
      <rPr>
        <sz val="11"/>
        <rFont val="Calibri"/>
      </rPr>
      <t xml:space="preserve">Ensure </t>
    </r>
    <r>
      <rPr>
        <sz val="11"/>
        <color rgb="FF000000"/>
        <rFont val="Calibri"/>
      </rPr>
      <t>'</t>
    </r>
    <r>
      <rPr>
        <b/>
        <sz val="11"/>
        <color rgb="FF000000"/>
        <rFont val="Calibri"/>
      </rPr>
      <t>Take ownership of files or other objects</t>
    </r>
    <r>
      <rPr>
        <sz val="11"/>
        <color rgb="FF000000"/>
        <rFont val="Calibri"/>
      </rPr>
      <t>'</t>
    </r>
    <r>
      <rPr>
        <sz val="11"/>
        <color rgb="FF000000"/>
        <rFont val="Calibri"/>
      </rPr>
      <t xml:space="preserve"> is set to </t>
    </r>
    <r>
      <rPr>
        <sz val="11"/>
        <color rgb="FF000000"/>
        <rFont val="Calibri"/>
      </rPr>
      <t>'</t>
    </r>
    <r>
      <rPr>
        <b/>
        <sz val="11"/>
        <color rgb="FF000000"/>
        <rFont val="Calibri"/>
      </rPr>
      <t>Administrators</t>
    </r>
    <r>
      <rPr>
        <sz val="11"/>
        <color rgb="FF000000"/>
        <rFont val="Calibri"/>
      </rPr>
      <t>'</t>
    </r>
  </si>
  <si>
    <r>
      <rPr>
        <sz val="11"/>
        <color rgb="FF000000"/>
        <rFont val="Calibri"/>
      </rPr>
      <t xml:space="preserve">Set the following UI path to </t>
    </r>
    <r>
      <rPr>
        <b/>
        <sz val="11"/>
        <color rgb="FF000000"/>
        <rFont val="Calibri"/>
      </rPr>
      <t>Administrators</t>
    </r>
    <r>
      <rPr>
        <sz val="11"/>
        <color rgb="FF000000"/>
        <rFont val="Calibri"/>
      </rPr>
      <t>:</t>
    </r>
    <r>
      <rPr>
        <sz val="11"/>
        <color rgb="FF000000"/>
        <rFont val="Calibri"/>
      </rPr>
      <t xml:space="preserve">
</t>
    </r>
    <r>
      <rPr>
        <sz val="11"/>
        <color rgb="FF006096"/>
        <rFont val="Roboto Condensed"/>
      </rPr>
      <t>Computer Configuration\Policies\Windows Settings\Security Settings\Local Policies\User Rights Assignment\Take ownership of files or other objects</t>
    </r>
    <r>
      <rPr>
        <sz val="11"/>
        <color rgb="FF006096"/>
        <rFont val="Roboto Condensed"/>
      </rPr>
      <t xml:space="preserve">
</t>
    </r>
  </si>
  <si>
    <r>
      <rPr>
        <sz val="11"/>
        <color rgb="FF000000"/>
        <rFont val="Calibri"/>
      </rPr>
      <t>This policy setting allows users to take ownership of files, folders, registry keys, processes, or threads. This user right bypasses any permissions that are in place to protect objects to give ownership to the specified user.</t>
    </r>
    <r>
      <rPr>
        <sz val="11"/>
        <color rgb="FF000000"/>
        <rFont val="Calibri"/>
      </rPr>
      <t xml:space="preserve">
</t>
    </r>
    <r>
      <rPr>
        <sz val="11"/>
        <color rgb="FF000000"/>
        <rFont val="Calibri"/>
      </rPr>
      <t xml:space="preserve">The recommended state for this setting is: </t>
    </r>
    <r>
      <rPr>
        <b/>
        <sz val="11"/>
        <color rgb="FF000000"/>
        <rFont val="Calibri"/>
      </rPr>
      <t>Administrators</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This user right is considered a "sensitive privilege" for the purposes of auditing.</t>
    </r>
  </si>
  <si>
    <r>
      <rPr>
        <sz val="11"/>
        <color rgb="FF000000"/>
        <rFont val="Calibri"/>
      </rPr>
      <t>Any users with the</t>
    </r>
    <r>
      <rPr>
        <sz val="11"/>
        <color rgb="FF000000"/>
        <rFont val="Calibri"/>
      </rPr>
      <t xml:space="preserve">
</t>
    </r>
    <r>
      <rPr>
        <sz val="11"/>
        <color rgb="FF000000"/>
        <rFont val="Calibri"/>
      </rPr>
      <t>Take ownership of files or other objects</t>
    </r>
    <r>
      <rPr>
        <sz val="11"/>
        <color rgb="FF000000"/>
        <rFont val="Calibri"/>
      </rPr>
      <t xml:space="preserve">
</t>
    </r>
    <r>
      <rPr>
        <sz val="11"/>
        <color rgb="FF000000"/>
        <rFont val="Calibri"/>
      </rPr>
      <t>user right can take control of any object, regardless of the permissions on that object, and then make any changes they wish to that object. Such changes could result in exposure of data, corruption of data, or a DoS condition.</t>
    </r>
  </si>
  <si>
    <t>Virtualised web access</t>
  </si>
  <si>
    <t>Medium-47.00</t>
  </si>
  <si>
    <r>
      <rPr>
        <b/>
        <sz val="11"/>
        <color rgb="FF003B5C"/>
        <rFont val="Calibri"/>
      </rPr>
      <t>Section overview: 'Virtualised web access'</t>
    </r>
  </si>
  <si>
    <r>
      <rPr>
        <sz val="11"/>
        <color rgb="FF000000"/>
        <rFont val="Calibri"/>
      </rPr>
      <t>Route web access on workstations through a non-persistent virtual environment, for example Windows Defender Application Guard for Microsoft Edge, so that successful attacks against the web browser are contained within the virtualised environment.</t>
    </r>
  </si>
  <si>
    <r>
      <rPr>
        <sz val="11"/>
        <color rgb="FF000000"/>
        <rFont val="Calibri"/>
      </rPr>
      <t>Malicious actors can often deliver malicious code directly to workstations via external web access. Once a workstation has been exploited, malicious actors can use these same communication paths for bi-directional communications to control their malicious code. To reduce this risk, web access on workstations should occur through a non-persistent virtual environment (e.g. using Windows Defender Application Guard for Microsoft Edge). When using a virtual environment, workstations will receive additional protection against intrusion attempts targeted at exploiting vulnerabilities in web browsers, as any successful attacks will be contained within the virtualised environment.</t>
    </r>
  </si>
  <si>
    <t>Web Proxy Auto Discovery protocol</t>
  </si>
  <si>
    <t>Medium-48.00</t>
  </si>
  <si>
    <r>
      <rPr>
        <b/>
        <sz val="11"/>
        <color rgb="FF003B5C"/>
        <rFont val="Calibri"/>
      </rPr>
      <t>Section overview: 'Web Proxy Auto Discovery protocol'</t>
    </r>
  </si>
  <si>
    <r>
      <rPr>
        <sz val="11"/>
        <color rgb="FF000000"/>
        <rFont val="Calibri"/>
      </rPr>
      <t xml:space="preserve">Configure the individual setting in recommendation </t>
    </r>
    <r>
      <rPr>
        <b/>
        <sz val="11"/>
        <color rgb="FF000000"/>
        <rFont val="Calibri"/>
      </rPr>
      <t>Medium-48.01</t>
    </r>
    <r>
      <rPr>
        <sz val="11"/>
        <color rgb="FF000000"/>
        <rFont val="Calibri"/>
      </rPr>
      <t xml:space="preserve"> to implement web Proxy Auto Discovery protocol.</t>
    </r>
  </si>
  <si>
    <r>
      <rPr>
        <sz val="11"/>
        <color rgb="FF000000"/>
        <rFont val="Calibri"/>
      </rPr>
      <t xml:space="preserve">The Web Proxy Auto Discovery (WPAD) protocol assists with the automatic detection of proxy settings for web browsers. Unfortunately, WPAD has suffered from a number of severe vulnerabilities. Organisations that do not rely on the use of the WPAD protocol should disable it. This can be achieved by modifying each workstation's host file at </t>
    </r>
    <r>
      <rPr>
        <b/>
        <sz val="11"/>
        <color rgb="FF000000"/>
        <rFont val="Calibri"/>
      </rPr>
      <t>%SystemDrive%\Windows\System32\Drivers\etc\hosts</t>
    </r>
    <r>
      <rPr>
        <sz val="11"/>
        <color rgb="FF000000"/>
        <rFont val="Calibri"/>
      </rPr>
      <t xml:space="preserve"> to create the entry </t>
    </r>
    <r>
      <rPr>
        <b/>
        <sz val="11"/>
        <color rgb="FF000000"/>
        <rFont val="Calibri"/>
      </rPr>
      <t>255.255.255.255 wpad</t>
    </r>
    <r>
      <rPr>
        <sz val="11"/>
        <color rgb="FF000000"/>
        <rFont val="Calibri"/>
      </rPr>
      <t>.</t>
    </r>
  </si>
  <si>
    <t>Medium-48.01</t>
  </si>
  <si>
    <r>
      <rPr>
        <sz val="11"/>
        <rFont val="Calibri"/>
      </rPr>
      <t xml:space="preserve">Ensure </t>
    </r>
    <r>
      <rPr>
        <sz val="11"/>
        <color rgb="FF000000"/>
        <rFont val="Calibri"/>
      </rPr>
      <t>'</t>
    </r>
    <r>
      <rPr>
        <b/>
        <sz val="11"/>
        <color rgb="FF000000"/>
        <rFont val="Calibri"/>
      </rPr>
      <t>Web Proxy Auto Discovery (WPAD) protocol</t>
    </r>
    <r>
      <rPr>
        <sz val="11"/>
        <color rgb="FF000000"/>
        <rFont val="Calibri"/>
      </rPr>
      <t>'</t>
    </r>
    <r>
      <rPr>
        <sz val="11"/>
        <color rgb="FF000000"/>
        <rFont val="Calibri"/>
      </rPr>
      <t xml:space="preserve"> is set to </t>
    </r>
    <r>
      <rPr>
        <sz val="11"/>
        <color rgb="FF000000"/>
        <rFont val="Calibri"/>
      </rPr>
      <t>'</t>
    </r>
    <r>
      <rPr>
        <b/>
        <sz val="11"/>
        <color rgb="FF000000"/>
        <rFont val="Calibri"/>
      </rPr>
      <t>255.255.255.255 wpad</t>
    </r>
    <r>
      <rPr>
        <sz val="11"/>
        <color rgb="FF000000"/>
        <rFont val="Calibri"/>
      </rPr>
      <t>'</t>
    </r>
  </si>
  <si>
    <r>
      <rPr>
        <sz val="11"/>
        <color rgb="FF000000"/>
        <rFont val="Calibri"/>
      </rPr>
      <t xml:space="preserve">Where the WPAD protocol is not relied upon, disable it by adding the following entry to each workstation's host file at </t>
    </r>
    <r>
      <rPr>
        <b/>
        <sz val="11"/>
        <color rgb="FF000000"/>
        <rFont val="Calibri"/>
      </rPr>
      <t>%SystemDrive%\Windows\System32\Drivers\etc\hosts</t>
    </r>
    <r>
      <rPr>
        <sz val="11"/>
        <color rgb="FF000000"/>
        <rFont val="Calibri"/>
      </rPr>
      <t>:</t>
    </r>
    <r>
      <rPr>
        <sz val="11"/>
        <color rgb="FF000000"/>
        <rFont val="Calibri"/>
      </rPr>
      <t xml:space="preserve">
</t>
    </r>
    <r>
      <rPr>
        <sz val="11"/>
        <color rgb="FF006096"/>
        <rFont val="Roboto Condensed"/>
      </rPr>
      <t>255.255.255.255 wpad</t>
    </r>
    <r>
      <rPr>
        <sz val="11"/>
        <color rgb="FF006096"/>
        <rFont val="Roboto Condensed"/>
      </rPr>
      <t xml:space="preserve">
</t>
    </r>
  </si>
  <si>
    <t>Windows Remote Management</t>
  </si>
  <si>
    <t>Medium-49.00</t>
  </si>
  <si>
    <r>
      <rPr>
        <b/>
        <sz val="11"/>
        <color rgb="FF003B5C"/>
        <rFont val="Calibri"/>
      </rPr>
      <t>Section overview: 'Windows Remote Management'</t>
    </r>
  </si>
  <si>
    <r>
      <rPr>
        <sz val="11"/>
        <color rgb="FF000000"/>
        <rFont val="Calibri"/>
      </rPr>
      <t xml:space="preserve">Configure the individual settings in recommendations </t>
    </r>
    <r>
      <rPr>
        <b/>
        <sz val="11"/>
        <color rgb="FF000000"/>
        <rFont val="Calibri"/>
      </rPr>
      <t>Medium-49.01</t>
    </r>
    <r>
      <rPr>
        <sz val="11"/>
        <color rgb="FF000000"/>
        <rFont val="Calibri"/>
      </rPr>
      <t xml:space="preserve"> through </t>
    </r>
    <r>
      <rPr>
        <b/>
        <sz val="11"/>
        <color rgb="FF000000"/>
        <rFont val="Calibri"/>
      </rPr>
      <t>Medium-49.06</t>
    </r>
    <r>
      <rPr>
        <sz val="11"/>
        <color rgb="FF000000"/>
        <rFont val="Calibri"/>
      </rPr>
      <t xml:space="preserve"> to implement windows Remote Management.</t>
    </r>
  </si>
  <si>
    <r>
      <rPr>
        <sz val="11"/>
        <color rgb="FF000000"/>
        <rFont val="Calibri"/>
      </rPr>
      <t>Windows Remote Management (WinRM) is the Microsoft implementation of the WS-Management Protocol, which was developed as a public standard for remotely exchanging management data between devices that implement the protocol. If appropriate authentication and encryption is not implemented for this protocol, traffic may be subject to inception by malicious actors. To reduce this risk, Windows Remote Management should be securely configured.</t>
    </r>
  </si>
  <si>
    <t>Medium-49.01</t>
  </si>
  <si>
    <r>
      <rPr>
        <sz val="11"/>
        <rFont val="Calibri"/>
      </rPr>
      <t xml:space="preserve">Ensure </t>
    </r>
    <r>
      <rPr>
        <sz val="11"/>
        <color rgb="FF000000"/>
        <rFont val="Calibri"/>
      </rPr>
      <t>'</t>
    </r>
    <r>
      <rPr>
        <b/>
        <sz val="11"/>
        <color rgb="FF000000"/>
        <rFont val="Calibri"/>
      </rPr>
      <t>Allow Basic authentication (WinRM Client)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</si>
  <si>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Service\Allow Basic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</si>
  <si>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service accepts Basic authentication from a remote client.</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</si>
  <si>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Basic authentication is less robust than other authentication methods available in WinRM because credentials including passwords are transmitted in plain text. A threat actor who is able to capture packets on the network where WinRM is running may be able to determine the credentials used for accessing remote hosts via WinRM.</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</si>
  <si>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HKLM\SOFTWARE\Policies\Microsoft\Windows\WinRM\Service:AllowBasic</t>
    </r>
    <r>
      <rPr>
        <sz val="11"/>
        <color rgb="FF006096"/>
        <rFont val="Roboto Condensed"/>
      </rPr>
      <t xml:space="preserve">
</t>
    </r>
  </si>
  <si>
    <r>
      <rPr>
        <sz val="11"/>
        <color rgb="FF000000"/>
        <rFont val="Calibri"/>
      </rPr>
      <t>Disabled. (The WinRM service will not accept Basic authentication from a remote client.)</t>
    </r>
  </si>
  <si>
    <t>Medium-49.02</t>
  </si>
  <si>
    <r>
      <rPr>
        <sz val="11"/>
        <rFont val="Calibri"/>
      </rPr>
      <t xml:space="preserve">Ensure </t>
    </r>
    <r>
      <rPr>
        <sz val="11"/>
        <color rgb="FF000000"/>
        <rFont val="Calibri"/>
      </rPr>
      <t>'</t>
    </r>
    <r>
      <rPr>
        <b/>
        <sz val="11"/>
        <color rgb="FF000000"/>
        <rFont val="Calibri"/>
      </rPr>
      <t>Allow unencrypted traffic (WinRM Client)</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</si>
  <si>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Service\Allow unencrypted traffic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</si>
  <si>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service sends and receives unencrypted messages over the network.</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</si>
  <si>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Encrypting WinRM network traffic reduces the risk of a threat actor viewing or modifying WinRM messages as they transit the network.</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</si>
  <si>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HKLM\SOFTWARE\Policies\Microsoft\Windows\WinRM\Service:AllowUnencryptedTraffic</t>
    </r>
    <r>
      <rPr>
        <sz val="11"/>
        <color rgb="FF006096"/>
        <rFont val="Roboto Condensed"/>
      </rPr>
      <t xml:space="preserve">
</t>
    </r>
  </si>
  <si>
    <r>
      <rPr>
        <sz val="11"/>
        <color rgb="FF000000"/>
        <rFont val="Calibri"/>
      </rPr>
      <t>Disabled. (The WinRM service sends or receives only encrypted messages over the network.)</t>
    </r>
  </si>
  <si>
    <t>Medium-49.03</t>
  </si>
  <si>
    <r>
      <rPr>
        <sz val="11"/>
        <rFont val="Calibri"/>
      </rPr>
      <t xml:space="preserve">Ensure </t>
    </r>
    <r>
      <rPr>
        <sz val="11"/>
        <color rgb="FF000000"/>
        <rFont val="Calibri"/>
      </rPr>
      <t>'</t>
    </r>
    <r>
      <rPr>
        <b/>
        <sz val="11"/>
        <color rgb="FF000000"/>
        <rFont val="Calibri"/>
      </rPr>
      <t>Disallow Digest authentication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</si>
  <si>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Client\Disallow Digest 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all versions of the Microsoft Windows Administrative Templates.</t>
    </r>
  </si>
  <si>
    <r>
      <rPr>
        <sz val="11"/>
        <color rgb="FF000000"/>
        <rFont val="Calibri"/>
      </rPr>
      <t>This policy setting allows you to manage whether the Windows Remote Management (WinRM) client will not use Digest authentication.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</si>
  <si>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Digest authentication is less robust than other authentication methods available in WinRM. A threat actor who is able to capture packets on the network where WinRM is running may be able to determine the credentials used for accessing remote hosts via WinRM.</t>
    </r>
  </si>
  <si>
    <r>
      <rPr>
        <sz val="11"/>
        <color rgb="FF000000"/>
        <rFont val="Calibri"/>
      </rPr>
      <t>The WinRM client will not use Digest authentication.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</si>
  <si>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HKLM\SOFTWARE\Policies\Microsoft\Windows\WinRM\Client:AllowDigest</t>
    </r>
    <r>
      <rPr>
        <sz val="11"/>
        <color rgb="FF006096"/>
        <rFont val="Roboto Condensed"/>
      </rPr>
      <t xml:space="preserve">
</t>
    </r>
  </si>
  <si>
    <r>
      <rPr>
        <sz val="11"/>
        <color rgb="FF000000"/>
        <rFont val="Calibri"/>
      </rPr>
      <t>Disabled. (The WinRM client will use Digest authentication.)</t>
    </r>
  </si>
  <si>
    <t>Medium-49.04</t>
  </si>
  <si>
    <r>
      <rPr>
        <sz val="11"/>
        <rFont val="Calibri"/>
      </rPr>
      <t xml:space="preserve">Ensure </t>
    </r>
    <r>
      <rPr>
        <sz val="11"/>
        <color rgb="FF000000"/>
        <rFont val="Calibri"/>
      </rPr>
      <t>'</t>
    </r>
    <r>
      <rPr>
        <b/>
        <sz val="11"/>
        <color rgb="FF000000"/>
        <rFont val="Calibri"/>
      </rPr>
      <t>Allow Basic authentication (WinRM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</si>
  <si>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t>Medium-49.05</t>
  </si>
  <si>
    <r>
      <rPr>
        <sz val="11"/>
        <rFont val="Calibri"/>
      </rPr>
      <t xml:space="preserve">Ensure </t>
    </r>
    <r>
      <rPr>
        <sz val="11"/>
        <color rgb="FF000000"/>
        <rFont val="Calibri"/>
      </rPr>
      <t>'</t>
    </r>
    <r>
      <rPr>
        <b/>
        <sz val="11"/>
        <color rgb="FF000000"/>
        <rFont val="Calibri"/>
      </rPr>
      <t>Allow unencrypted traffic (WinRM Service)</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</si>
  <si>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t>Medium-49.06</t>
  </si>
  <si>
    <r>
      <rPr>
        <sz val="11"/>
        <rFont val="Calibri"/>
      </rPr>
      <t xml:space="preserve">Ensure </t>
    </r>
    <r>
      <rPr>
        <sz val="11"/>
        <color rgb="FF000000"/>
        <rFont val="Calibri"/>
      </rPr>
      <t>'</t>
    </r>
    <r>
      <rPr>
        <b/>
        <sz val="11"/>
        <color rgb="FF000000"/>
        <rFont val="Calibri"/>
      </rPr>
      <t>Disallow WinRM from storing RunAs credentials</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</si>
  <si>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Management (WinRM)\WinRM Service\Disallow WinRM from storing RunAs credentials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WindowsRemoteManagement.admx/adml</t>
    </r>
    <r>
      <rPr>
        <sz val="11"/>
        <color rgb="FF000000"/>
        <rFont val="Calibri"/>
      </rPr>
      <t xml:space="preserve"> that is included with the Microsoft Windows 8.0 &amp; Server 2012 (non-R2) Administrative Templates (or newer).</t>
    </r>
  </si>
  <si>
    <r>
      <rPr>
        <sz val="11"/>
        <color rgb="FF000000"/>
        <rFont val="Calibri"/>
      </rPr>
      <t>This policy setting allows you to manage whether the Windows Remote Management (WinRM) service will allow RunAs credentials to be stored for any plug-ins.</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 enable and then disable this policy setting, any values that were previously configured for </t>
    </r>
    <r>
      <rPr>
        <b/>
        <sz val="11"/>
        <color rgb="FF000000"/>
        <rFont val="Calibri"/>
      </rPr>
      <t>RunAsPassword</t>
    </r>
    <r>
      <rPr>
        <sz val="11"/>
        <color rgb="FF000000"/>
        <rFont val="Calibri"/>
      </rPr>
      <t xml:space="preserve"> will need to be reset.</t>
    </r>
  </si>
  <si>
    <r>
      <rPr>
        <sz val="11"/>
        <color rgb="FF000000"/>
        <rFont val="Calibri"/>
      </rPr>
      <t>Although the ability to store RunAs credentials is a convenient feature it increases the risk of account compromise slightly. For example, if you forget to lock your desktop before leaving it unattended for a few minutes another person could access not only the desktop of your computer but also any hosts you manage via WinRM with cached RunAs credentials.</t>
    </r>
  </si>
  <si>
    <r>
      <rPr>
        <sz val="11"/>
        <color rgb="FF000000"/>
        <rFont val="Calibri"/>
      </rPr>
      <t xml:space="preserve">The WinRM service will not allow the </t>
    </r>
    <r>
      <rPr>
        <b/>
        <sz val="11"/>
        <color rgb="FF000000"/>
        <rFont val="Calibri"/>
      </rPr>
      <t>RunAsUser</t>
    </r>
    <r>
      <rPr>
        <sz val="11"/>
        <color rgb="FF000000"/>
        <rFont val="Calibri"/>
      </rPr>
      <t xml:space="preserve"> or </t>
    </r>
    <r>
      <rPr>
        <b/>
        <sz val="11"/>
        <color rgb="FF000000"/>
        <rFont val="Calibri"/>
      </rPr>
      <t>RunAsPassword</t>
    </r>
    <r>
      <rPr>
        <sz val="11"/>
        <color rgb="FF000000"/>
        <rFont val="Calibri"/>
      </rPr>
      <t xml:space="preserve"> configuration values to be set for any plug-ins. If a plug-in has already set the </t>
    </r>
    <r>
      <rPr>
        <b/>
        <sz val="11"/>
        <color rgb="FF000000"/>
        <rFont val="Calibri"/>
      </rPr>
      <t>RunAsUser</t>
    </r>
    <r>
      <rPr>
        <sz val="11"/>
        <color rgb="FF000000"/>
        <rFont val="Calibri"/>
      </rPr>
      <t xml:space="preserve"> and </t>
    </r>
    <r>
      <rPr>
        <b/>
        <sz val="11"/>
        <color rgb="FF000000"/>
        <rFont val="Calibri"/>
      </rPr>
      <t>RunAsPassword</t>
    </r>
    <r>
      <rPr>
        <sz val="11"/>
        <color rgb="FF000000"/>
        <rFont val="Calibri"/>
      </rPr>
      <t xml:space="preserve"> configuration values, the </t>
    </r>
    <r>
      <rPr>
        <b/>
        <sz val="11"/>
        <color rgb="FF000000"/>
        <rFont val="Calibri"/>
      </rPr>
      <t>RunAsPassword</t>
    </r>
    <r>
      <rPr>
        <sz val="11"/>
        <color rgb="FF000000"/>
        <rFont val="Calibri"/>
      </rPr>
      <t xml:space="preserve"> configuration value will be erased from the credential store on the computer.</t>
    </r>
    <r>
      <rPr>
        <sz val="11"/>
        <color rgb="FF000000"/>
        <rFont val="Calibri"/>
      </rPr>
      <t xml:space="preserve">
</t>
    </r>
    <r>
      <rPr>
        <sz val="11"/>
        <color rgb="FF000000"/>
        <rFont val="Calibri"/>
      </rPr>
      <t xml:space="preserve">If this setting is later Disabled again, any values that were previously configured for </t>
    </r>
    <r>
      <rPr>
        <b/>
        <sz val="11"/>
        <color rgb="FF000000"/>
        <rFont val="Calibri"/>
      </rPr>
      <t>RunAsPassword</t>
    </r>
    <r>
      <rPr>
        <sz val="11"/>
        <color rgb="FF000000"/>
        <rFont val="Calibri"/>
      </rPr>
      <t xml:space="preserve"> will need to be reset.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</si>
  <si>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HKLM\SOFTWARE\Policies\Microsoft\Windows\WinRM\Service:DisableRunAs</t>
    </r>
    <r>
      <rPr>
        <sz val="11"/>
        <color rgb="FF006096"/>
        <rFont val="Roboto Condensed"/>
      </rPr>
      <t xml:space="preserve">
</t>
    </r>
  </si>
  <si>
    <r>
      <rPr>
        <sz val="11"/>
        <color rgb="FF000000"/>
        <rFont val="Calibri"/>
      </rPr>
      <t xml:space="preserve">Disabled. (The WinRM service will allow the </t>
    </r>
    <r>
      <rPr>
        <b/>
        <sz val="11"/>
        <color rgb="FF000000"/>
        <rFont val="Calibri"/>
      </rPr>
      <t>RunAsUser</t>
    </r>
    <r>
      <rPr>
        <sz val="11"/>
        <color rgb="FF000000"/>
        <rFont val="Calibri"/>
      </rPr>
      <t xml:space="preserve"> and </t>
    </r>
    <r>
      <rPr>
        <b/>
        <sz val="11"/>
        <color rgb="FF000000"/>
        <rFont val="Calibri"/>
      </rPr>
      <t>RunAsPassword</t>
    </r>
    <r>
      <rPr>
        <sz val="11"/>
        <color rgb="FF000000"/>
        <rFont val="Calibri"/>
      </rPr>
      <t xml:space="preserve"> configuration values to be set for plug-ins and the </t>
    </r>
    <r>
      <rPr>
        <b/>
        <sz val="11"/>
        <color rgb="FF000000"/>
        <rFont val="Calibri"/>
      </rPr>
      <t>RunAsPassword</t>
    </r>
    <r>
      <rPr>
        <sz val="11"/>
        <color rgb="FF000000"/>
        <rFont val="Calibri"/>
      </rPr>
      <t xml:space="preserve"> value will be stored securely.)</t>
    </r>
  </si>
  <si>
    <t>Windows Remote Shell access</t>
  </si>
  <si>
    <t>Medium-50.00</t>
  </si>
  <si>
    <r>
      <rPr>
        <b/>
        <sz val="11"/>
        <color rgb="FF003B5C"/>
        <rFont val="Calibri"/>
      </rPr>
      <t>Section overview: 'Windows Remote Shell access'</t>
    </r>
  </si>
  <si>
    <r>
      <rPr>
        <sz val="11"/>
        <color rgb="FF000000"/>
        <rFont val="Calibri"/>
      </rPr>
      <t xml:space="preserve">Configure the individual setting in recommendation </t>
    </r>
    <r>
      <rPr>
        <b/>
        <sz val="11"/>
        <color rgb="FF000000"/>
        <rFont val="Calibri"/>
      </rPr>
      <t>Medium-50.01</t>
    </r>
    <r>
      <rPr>
        <sz val="11"/>
        <color rgb="FF000000"/>
        <rFont val="Calibri"/>
      </rPr>
      <t xml:space="preserve"> to implement windows Remote Shell access.</t>
    </r>
  </si>
  <si>
    <r>
      <rPr>
        <sz val="11"/>
        <color rgb="FF000000"/>
        <rFont val="Calibri"/>
      </rPr>
      <t>When Windows Remote Shell is enabled it can allow malicious actors to remotely execute scripts and commands on workstations. To reduce this risk, Windows Remote Shell should be disabled.</t>
    </r>
  </si>
  <si>
    <t>Medium-50.01</t>
  </si>
  <si>
    <r>
      <rPr>
        <sz val="11"/>
        <rFont val="Calibri"/>
      </rPr>
      <t xml:space="preserve">Ensure </t>
    </r>
    <r>
      <rPr>
        <sz val="11"/>
        <color rgb="FF000000"/>
        <rFont val="Calibri"/>
      </rPr>
      <t>'</t>
    </r>
    <r>
      <rPr>
        <b/>
        <sz val="11"/>
        <color rgb="FF000000"/>
        <rFont val="Calibri"/>
      </rPr>
      <t>Allow Remote Shell Access</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</si>
  <si>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Components\Windows Remote Shell\Allow Remote Shell Access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WindowsRemoteShell.admx/adml</t>
    </r>
    <r>
      <rPr>
        <sz val="11"/>
        <color rgb="FF000000"/>
        <rFont val="Calibri"/>
      </rPr>
      <t xml:space="preserve"> that is included with all versions of the Microsoft Windows Administrative Templates.</t>
    </r>
  </si>
  <si>
    <r>
      <rPr>
        <sz val="11"/>
        <color rgb="FF000000"/>
        <rFont val="Calibri"/>
      </rPr>
      <t>This policy setting allows you to manage configuration of remote access to all supported shells to execute scripts and commands.</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GPME help text for this setting is incorrectly worded, implying that configuring it to </t>
    </r>
    <r>
      <rPr>
        <b/>
        <sz val="11"/>
        <color rgb="FF000000"/>
        <rFont val="Calibri"/>
      </rPr>
      <t>Enabled</t>
    </r>
    <r>
      <rPr>
        <sz val="11"/>
        <color rgb="FF000000"/>
        <rFont val="Calibri"/>
      </rPr>
      <t xml:space="preserve"> will reject new Remote Shell connections, and setting it to </t>
    </r>
    <r>
      <rPr>
        <b/>
        <sz val="11"/>
        <color rgb="FF000000"/>
        <rFont val="Calibri"/>
      </rPr>
      <t>Disabled</t>
    </r>
    <r>
      <rPr>
        <sz val="11"/>
        <color rgb="FF000000"/>
        <rFont val="Calibri"/>
      </rPr>
      <t xml:space="preserve"> will allow Remote Shell connections. The opposite is true (and is consistent with the title of the setting). This is a wording mistake by Microsoft in the Administrative Template.</t>
    </r>
  </si>
  <si>
    <r>
      <rPr>
        <sz val="11"/>
        <color rgb="FF000000"/>
        <rFont val="Calibri"/>
      </rPr>
      <t>Any feature is a potential avenue of attack, those that enable inbound network connections are particularly risky. Only enable the use of the Windows Remote Shell on trusted networks and when feasible employ additional controls such as IPsec.</t>
    </r>
  </si>
  <si>
    <r>
      <rPr>
        <sz val="11"/>
        <color rgb="FF000000"/>
        <rFont val="Calibri"/>
      </rPr>
      <t>New Remote Shell connections are not allowed and are rejected by the workstation.</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</si>
  <si>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HKLM\SOFTWARE\Policies\Microsoft\Windows\WinRM\Service\WinRS:AllowRemoteShellAccess</t>
    </r>
    <r>
      <rPr>
        <sz val="11"/>
        <color rgb="FF006096"/>
        <rFont val="Roboto Condensed"/>
      </rPr>
      <t xml:space="preserve">
</t>
    </r>
  </si>
  <si>
    <r>
      <rPr>
        <sz val="11"/>
        <color rgb="FF000000"/>
        <rFont val="Calibri"/>
      </rPr>
      <t>Enabled. (New Remote Shell connections are allowed.)</t>
    </r>
  </si>
  <si>
    <t>Windows Search and Cortana</t>
  </si>
  <si>
    <t>Medium-51.00</t>
  </si>
  <si>
    <r>
      <rPr>
        <b/>
        <sz val="11"/>
        <color rgb="FF003B5C"/>
        <rFont val="Calibri"/>
      </rPr>
      <t>Section overview: 'Windows Search and Cortana'</t>
    </r>
  </si>
  <si>
    <r>
      <rPr>
        <sz val="11"/>
        <color rgb="FF000000"/>
        <rFont val="Calibri"/>
      </rPr>
      <t xml:space="preserve">Configure the individual settings in recommendations </t>
    </r>
    <r>
      <rPr>
        <b/>
        <sz val="11"/>
        <color rgb="FF000000"/>
        <rFont val="Calibri"/>
      </rPr>
      <t>Medium-51.01</t>
    </r>
    <r>
      <rPr>
        <sz val="11"/>
        <color rgb="FF000000"/>
        <rFont val="Calibri"/>
      </rPr>
      <t xml:space="preserve"> through </t>
    </r>
    <r>
      <rPr>
        <b/>
        <sz val="11"/>
        <color rgb="FF000000"/>
        <rFont val="Calibri"/>
      </rPr>
      <t>Medium-51.02</t>
    </r>
    <r>
      <rPr>
        <sz val="11"/>
        <color rgb="FF000000"/>
        <rFont val="Calibri"/>
      </rPr>
      <t xml:space="preserve"> to implement windows Search and Cortana.</t>
    </r>
  </si>
  <si>
    <r>
      <rPr>
        <sz val="11"/>
        <color rgb="FF000000"/>
        <rFont val="Calibri"/>
      </rPr>
      <t>As part of the in-built search functionality of Microsoft Windows, users can search for web results in addition to local workstation results. This functionality if used could result in the accidental disclosure of sensitive information if sensitive terms are searched for automatically on the web in addition to the local workstation. To reduce this risk, the ability to automatically search the web should be disabled.</t>
    </r>
  </si>
  <si>
    <t>Medium-51.01</t>
  </si>
  <si>
    <r>
      <rPr>
        <sz val="11"/>
        <rFont val="Calibri"/>
      </rPr>
      <t xml:space="preserve">Ensure </t>
    </r>
    <r>
      <rPr>
        <sz val="11"/>
        <color rgb="FF000000"/>
        <rFont val="Calibri"/>
      </rPr>
      <t>'</t>
    </r>
    <r>
      <rPr>
        <b/>
        <sz val="11"/>
        <color rgb="FF000000"/>
        <rFont val="Calibri"/>
      </rPr>
      <t>Allow Cortana</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</si>
  <si>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Set the following UI path to </t>
    </r>
    <r>
      <rPr>
        <b/>
        <sz val="11"/>
        <color rgb="FF000000"/>
        <rFont val="Calibri"/>
      </rPr>
      <t>Disabled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Components\Search\Allow Cortana</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Search.admx/adml</t>
    </r>
    <r>
      <rPr>
        <sz val="11"/>
        <color rgb="FF000000"/>
        <rFont val="Calibri"/>
      </rPr>
      <t xml:space="preserve"> that is included with the Microsoft Windows 10 RTM (Release 1507) Administrative Templates (or newer).</t>
    </r>
  </si>
  <si>
    <r>
      <rPr>
        <sz val="11"/>
        <color rgb="FF000000"/>
        <rFont val="Calibri"/>
      </rPr>
      <t>This policy setting specifies whether Cortana is allowed on the device.</t>
    </r>
    <r>
      <rPr>
        <sz val="11"/>
        <color rgb="FF000000"/>
        <rFont val="Calibri"/>
      </rPr>
      <t xml:space="preserve">
</t>
    </r>
    <r>
      <rPr>
        <sz val="11"/>
        <color rgb="FF000000"/>
        <rFont val="Calibri"/>
      </rPr>
      <t xml:space="preserve">The recommended state for this setting is: </t>
    </r>
    <r>
      <rPr>
        <b/>
        <sz val="11"/>
        <color rgb="FF000000"/>
        <rFont val="Calibri"/>
      </rPr>
      <t>Disabled</t>
    </r>
    <r>
      <rPr>
        <sz val="11"/>
        <color rgb="FF000000"/>
        <rFont val="Calibri"/>
      </rPr>
      <t>.</t>
    </r>
  </si>
  <si>
    <r>
      <rPr>
        <sz val="11"/>
        <color rgb="FF000000"/>
        <rFont val="Calibri"/>
      </rPr>
      <t>If Cortana is enabled, sensitive information could be contained in search history and sent out to Microsoft.</t>
    </r>
  </si>
  <si>
    <r>
      <rPr>
        <sz val="11"/>
        <color rgb="FF000000"/>
        <rFont val="Calibri"/>
      </rPr>
      <t>Cortana will be turned off. Users will still be able to use search to find things on the device and on the Internet.</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</si>
  <si>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0</t>
    </r>
    <r>
      <rPr>
        <sz val="11"/>
        <color rgb="FF000000"/>
        <rFont val="Calibri"/>
      </rPr>
      <t>.</t>
    </r>
    <r>
      <rPr>
        <sz val="11"/>
        <color rgb="FF000000"/>
        <rFont val="Calibri"/>
      </rPr>
      <t xml:space="preserve">
</t>
    </r>
    <r>
      <rPr>
        <sz val="11"/>
        <color rgb="FF006096"/>
        <rFont val="Roboto Condensed"/>
      </rPr>
      <t>HKLM\SOFTWARE\Policies\Microsoft\Windows\Windows Search:AllowCortana</t>
    </r>
    <r>
      <rPr>
        <sz val="11"/>
        <color rgb="FF006096"/>
        <rFont val="Roboto Condensed"/>
      </rPr>
      <t xml:space="preserve">
</t>
    </r>
  </si>
  <si>
    <r>
      <rPr>
        <sz val="11"/>
        <color rgb="FF000000"/>
        <rFont val="Calibri"/>
      </rPr>
      <t>Enabled. (Cortana will be allowed on the device.)</t>
    </r>
  </si>
  <si>
    <t>Medium-51.02</t>
  </si>
  <si>
    <r>
      <rPr>
        <sz val="11"/>
        <rFont val="Calibri"/>
      </rPr>
      <t xml:space="preserve">Ensure </t>
    </r>
    <r>
      <rPr>
        <sz val="11"/>
        <color rgb="FF000000"/>
        <rFont val="Calibri"/>
      </rPr>
      <t>'</t>
    </r>
    <r>
      <rPr>
        <b/>
        <sz val="11"/>
        <color rgb="FF000000"/>
        <rFont val="Calibri"/>
      </rPr>
      <t>Don’t search the web or display web results in Search</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</si>
  <si>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Components\Search\Don’t search the web or display web results in Search</t>
    </r>
    <r>
      <rPr>
        <sz val="11"/>
        <color rgb="FF006096"/>
        <rFont val="Roboto Condensed"/>
      </rPr>
      <t xml:space="preserve">
</t>
    </r>
  </si>
  <si>
    <t>Displaying file extensions</t>
  </si>
  <si>
    <t>Low-01.00</t>
  </si>
  <si>
    <r>
      <rPr>
        <b/>
        <sz val="11"/>
        <color rgb="FF003B5C"/>
        <rFont val="Calibri"/>
      </rPr>
      <t>Section overview: 'Displaying file extensions'</t>
    </r>
  </si>
  <si>
    <t>Low</t>
  </si>
  <si>
    <r>
      <rPr>
        <sz val="11"/>
        <color rgb="FF000000"/>
        <rFont val="Calibri"/>
      </rPr>
      <t xml:space="preserve">Configure the individual setting in recommendation </t>
    </r>
    <r>
      <rPr>
        <b/>
        <sz val="11"/>
        <color rgb="FF000000"/>
        <rFont val="Calibri"/>
      </rPr>
      <t>Low-01.01</t>
    </r>
    <r>
      <rPr>
        <sz val="11"/>
        <color rgb="FF000000"/>
        <rFont val="Calibri"/>
      </rPr>
      <t xml:space="preserve"> to implement displaying file extensions.</t>
    </r>
  </si>
  <si>
    <r>
      <rPr>
        <sz val="11"/>
        <color rgb="FF000000"/>
        <rFont val="Calibri"/>
      </rPr>
      <t>When extensions for known file types are hidden, malicious actors can more easily use social engineering techniques to convince users to execute malicious email attachments. For example, a file named vulnerability_assessment.pdf.exe could appear as vulnerability_assessment.pdf to a user. To reduce this risk, hiding extensions for known file types should be disabled. The following registry entry can be implemented using Group Policy preferences to prevent extensions for known file types from being hidden.</t>
    </r>
  </si>
  <si>
    <t>Low-01.01</t>
  </si>
  <si>
    <r>
      <rPr>
        <sz val="11"/>
        <rFont val="Calibri"/>
      </rPr>
      <t xml:space="preserve">Ensure </t>
    </r>
    <r>
      <rPr>
        <sz val="11"/>
        <color rgb="FF000000"/>
        <rFont val="Calibri"/>
      </rPr>
      <t>'</t>
    </r>
    <r>
      <rPr>
        <b/>
        <sz val="11"/>
        <color rgb="FF000000"/>
        <rFont val="Calibri"/>
      </rPr>
      <t>HideFileExt</t>
    </r>
    <r>
      <rPr>
        <sz val="11"/>
        <color rgb="FF000000"/>
        <rFont val="Calibri"/>
      </rPr>
      <t>'</t>
    </r>
    <r>
      <rPr>
        <sz val="11"/>
        <color rgb="FF000000"/>
        <rFont val="Calibri"/>
      </rPr>
      <t xml:space="preserve"> is set to </t>
    </r>
    <r>
      <rPr>
        <sz val="11"/>
        <color rgb="FF000000"/>
        <rFont val="Calibri"/>
      </rPr>
      <t>'</t>
    </r>
    <r>
      <rPr>
        <b/>
        <sz val="11"/>
        <color rgb="FF000000"/>
        <rFont val="Calibri"/>
      </rPr>
      <t>0x00000000 (0)</t>
    </r>
    <r>
      <rPr>
        <sz val="11"/>
        <color rgb="FF000000"/>
        <rFont val="Calibri"/>
      </rPr>
      <t>'</t>
    </r>
  </si>
  <si>
    <r>
      <rPr>
        <sz val="11"/>
        <color rgb="FF000000"/>
        <rFont val="Calibri"/>
      </rPr>
      <t xml:space="preserve">Set the following registry entry to </t>
    </r>
    <r>
      <rPr>
        <b/>
        <sz val="11"/>
        <color rgb="FF000000"/>
        <rFont val="Calibri"/>
      </rPr>
      <t>0x00000000 (0)</t>
    </r>
    <r>
      <rPr>
        <sz val="11"/>
        <color rgb="FF000000"/>
        <rFont val="Calibri"/>
      </rPr>
      <t>:</t>
    </r>
    <r>
      <rPr>
        <sz val="11"/>
        <color rgb="FF000000"/>
        <rFont val="Calibri"/>
      </rPr>
      <t xml:space="preserve">
</t>
    </r>
    <r>
      <rPr>
        <sz val="11"/>
        <color rgb="FF006096"/>
        <rFont val="Roboto Condensed"/>
      </rPr>
      <t>HKEY_CURRENT_USER\Software\Microsoft\Windows\CurrentVersion\Explorer\Advanced\HideFileExt</t>
    </r>
    <r>
      <rPr>
        <sz val="11"/>
        <color rgb="FF006096"/>
        <rFont val="Roboto Condensed"/>
      </rPr>
      <t xml:space="preserve">
</t>
    </r>
  </si>
  <si>
    <t>File and folder security properties</t>
  </si>
  <si>
    <t>Low-02.00</t>
  </si>
  <si>
    <r>
      <rPr>
        <b/>
        <sz val="11"/>
        <color rgb="FF003B5C"/>
        <rFont val="Calibri"/>
      </rPr>
      <t>Section overview: 'File and folder security properties'</t>
    </r>
  </si>
  <si>
    <r>
      <rPr>
        <sz val="11"/>
        <color rgb="FF000000"/>
        <rFont val="Calibri"/>
      </rPr>
      <t xml:space="preserve">Configure the individual setting in recommendation </t>
    </r>
    <r>
      <rPr>
        <b/>
        <sz val="11"/>
        <color rgb="FF000000"/>
        <rFont val="Calibri"/>
      </rPr>
      <t>Low-02.01</t>
    </r>
    <r>
      <rPr>
        <sz val="11"/>
        <color rgb="FF000000"/>
        <rFont val="Calibri"/>
      </rPr>
      <t xml:space="preserve"> to implement file and folder security properties.</t>
    </r>
  </si>
  <si>
    <r>
      <rPr>
        <sz val="11"/>
        <color rgb="FF000000"/>
        <rFont val="Calibri"/>
      </rPr>
      <t>By default, all users have the ability to view security properties of files and folders. This includes the security properties associated with files and folders as well as users and groups that they relate to. Malicious actors could use this information to target specific accounts that have access to sensitive information. To reduce this risk, users should not have the ability to view security properties of files and folders.</t>
    </r>
  </si>
  <si>
    <t>Low-02.01</t>
  </si>
  <si>
    <r>
      <rPr>
        <sz val="11"/>
        <rFont val="Calibri"/>
      </rPr>
      <t xml:space="preserve">Ensure </t>
    </r>
    <r>
      <rPr>
        <sz val="11"/>
        <color rgb="FF000000"/>
        <rFont val="Calibri"/>
      </rPr>
      <t>'</t>
    </r>
    <r>
      <rPr>
        <b/>
        <sz val="11"/>
        <color rgb="FF000000"/>
        <rFont val="Calibri"/>
      </rPr>
      <t>Remove Security tab</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</si>
  <si>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Templates\Windows Components\File Explorer\Remove Security tab</t>
    </r>
    <r>
      <rPr>
        <sz val="11"/>
        <color rgb="FF006096"/>
        <rFont val="Roboto Condensed"/>
      </rPr>
      <t xml:space="preserve">
</t>
    </r>
  </si>
  <si>
    <t>Location awareness</t>
  </si>
  <si>
    <t>Low-03.00</t>
  </si>
  <si>
    <r>
      <rPr>
        <b/>
        <sz val="11"/>
        <color rgb="FF003B5C"/>
        <rFont val="Calibri"/>
      </rPr>
      <t>Section overview: 'Location awareness'</t>
    </r>
  </si>
  <si>
    <r>
      <rPr>
        <sz val="11"/>
        <color rgb="FF000000"/>
        <rFont val="Calibri"/>
      </rPr>
      <t xml:space="preserve">Configure the individual settings in recommendations </t>
    </r>
    <r>
      <rPr>
        <b/>
        <sz val="11"/>
        <color rgb="FF000000"/>
        <rFont val="Calibri"/>
      </rPr>
      <t>Low-03.01</t>
    </r>
    <r>
      <rPr>
        <sz val="11"/>
        <color rgb="FF000000"/>
        <rFont val="Calibri"/>
      </rPr>
      <t xml:space="preserve"> through </t>
    </r>
    <r>
      <rPr>
        <b/>
        <sz val="11"/>
        <color rgb="FF000000"/>
        <rFont val="Calibri"/>
      </rPr>
      <t>Low-03.03</t>
    </r>
    <r>
      <rPr>
        <sz val="11"/>
        <color rgb="FF000000"/>
        <rFont val="Calibri"/>
      </rPr>
      <t xml:space="preserve"> to implement location awareness.</t>
    </r>
  </si>
  <si>
    <r>
      <rPr>
        <sz val="11"/>
        <color rgb="FF000000"/>
        <rFont val="Calibri"/>
      </rPr>
      <t>When users interact with the internet their workstations often automatically provide geo-location details to websites or online services to assist them in tailoring content specific to the user's geographical region. This information can be captured by malicious actors to determine the location of a specific user. To reduce this risk, location services in the operating system and applications should be disabled.</t>
    </r>
  </si>
  <si>
    <t>Low-03.01</t>
  </si>
  <si>
    <r>
      <rPr>
        <sz val="11"/>
        <rFont val="Calibri"/>
      </rPr>
      <t xml:space="preserve">Ensure </t>
    </r>
    <r>
      <rPr>
        <sz val="11"/>
        <color rgb="FF000000"/>
        <rFont val="Calibri"/>
      </rPr>
      <t>'</t>
    </r>
    <r>
      <rPr>
        <b/>
        <sz val="11"/>
        <color rgb="FF000000"/>
        <rFont val="Calibri"/>
      </rPr>
      <t>Turn off location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</si>
  <si>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Components\Location and Sensors\Turn off location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Sensors.admx/adml</t>
    </r>
    <r>
      <rPr>
        <sz val="11"/>
        <color rgb="FF000000"/>
        <rFont val="Calibri"/>
      </rPr>
      <t xml:space="preserve"> that is included with the Microsoft Windows 7 &amp; Server 2008 R2 Administrative Templates (or newer).</t>
    </r>
  </si>
  <si>
    <r>
      <rPr>
        <sz val="11"/>
        <color rgb="FF000000"/>
        <rFont val="Calibri"/>
      </rPr>
      <t>This policy setting turns off the location feature for the computer.</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</si>
  <si>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This setting affects the location feature (e.g. GPS or other location tracking). From a security perspective, it’s not a good idea to reveal your location to software in most cases, but there are legitimate uses, such as mapping software. However, they should not be used in high security environments.</t>
    </r>
  </si>
  <si>
    <r>
      <rPr>
        <sz val="11"/>
        <color rgb="FF000000"/>
        <rFont val="Calibri"/>
      </rPr>
      <t>The location feature is turned off, and all programs on the computer are prevented from using location information from the location feature.</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</si>
  <si>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HKLM\SOFTWARE\Policies\Microsoft\Windows\LocationAndSensors:DisableLocation</t>
    </r>
    <r>
      <rPr>
        <sz val="11"/>
        <color rgb="FF006096"/>
        <rFont val="Roboto Condensed"/>
      </rPr>
      <t xml:space="preserve">
</t>
    </r>
  </si>
  <si>
    <r>
      <rPr>
        <sz val="11"/>
        <color rgb="FF000000"/>
        <rFont val="Calibri"/>
      </rPr>
      <t>Disabled. (Programs on the computer are permitted to use location information from the location feature.)</t>
    </r>
  </si>
  <si>
    <t>Low-03.02</t>
  </si>
  <si>
    <r>
      <rPr>
        <sz val="11"/>
        <rFont val="Calibri"/>
      </rPr>
      <t xml:space="preserve">Ensure </t>
    </r>
    <r>
      <rPr>
        <sz val="11"/>
        <color rgb="FF000000"/>
        <rFont val="Calibri"/>
      </rPr>
      <t>'</t>
    </r>
    <r>
      <rPr>
        <b/>
        <sz val="11"/>
        <color rgb="FF000000"/>
        <rFont val="Calibri"/>
      </rPr>
      <t>Turn off location scripting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</si>
  <si>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Components\Location and Sensors\Turn off location scripting</t>
    </r>
    <r>
      <rPr>
        <sz val="11"/>
        <color rgb="FF006096"/>
        <rFont val="Roboto Condensed"/>
      </rPr>
      <t xml:space="preserve">
</t>
    </r>
  </si>
  <si>
    <t>Low-03.03</t>
  </si>
  <si>
    <r>
      <rPr>
        <sz val="11"/>
        <rFont val="Calibri"/>
      </rPr>
      <t xml:space="preserve">Ensure </t>
    </r>
    <r>
      <rPr>
        <sz val="11"/>
        <color rgb="FF000000"/>
        <rFont val="Calibri"/>
      </rPr>
      <t>'</t>
    </r>
    <r>
      <rPr>
        <b/>
        <sz val="11"/>
        <color rgb="FF000000"/>
        <rFont val="Calibri"/>
      </rPr>
      <t>Turn off Windows Location Provider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</si>
  <si>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Templates\Windows Components\Location and Sensors\Windows Location Provider\Turn off Windows Location Provider</t>
    </r>
    <r>
      <rPr>
        <sz val="11"/>
        <color rgb="FF006096"/>
        <rFont val="Roboto Condensed"/>
      </rPr>
      <t xml:space="preserve">
</t>
    </r>
  </si>
  <si>
    <t>Microsoft Store</t>
  </si>
  <si>
    <t>Low-04.00</t>
  </si>
  <si>
    <r>
      <rPr>
        <b/>
        <sz val="11"/>
        <color rgb="FF003B5C"/>
        <rFont val="Calibri"/>
      </rPr>
      <t>Section overview: 'Microsoft Store'</t>
    </r>
  </si>
  <si>
    <r>
      <rPr>
        <sz val="11"/>
        <color rgb="FF000000"/>
        <rFont val="Calibri"/>
      </rPr>
      <t xml:space="preserve">Configure the individual settings in recommendations </t>
    </r>
    <r>
      <rPr>
        <b/>
        <sz val="11"/>
        <color rgb="FF000000"/>
        <rFont val="Calibri"/>
      </rPr>
      <t>Low-04.01</t>
    </r>
    <r>
      <rPr>
        <sz val="11"/>
        <color rgb="FF000000"/>
        <rFont val="Calibri"/>
      </rPr>
      <t xml:space="preserve"> through </t>
    </r>
    <r>
      <rPr>
        <b/>
        <sz val="11"/>
        <color rgb="FF000000"/>
        <rFont val="Calibri"/>
      </rPr>
      <t>Low-04.02</t>
    </r>
    <r>
      <rPr>
        <sz val="11"/>
        <color rgb="FF000000"/>
        <rFont val="Calibri"/>
      </rPr>
      <t xml:space="preserve"> to implement microsoft Store.</t>
    </r>
  </si>
  <si>
    <r>
      <rPr>
        <sz val="11"/>
        <color rgb="FF000000"/>
        <rFont val="Calibri"/>
      </rPr>
      <t>Whilst applications in the Microsoft Store are vetted by Microsoft, there is still a risk that users given access to the Microsoft Store could download and install potentially malicious applications or applications that cause conflicts with other endorsed applications on their workstation. To reduce this risk, access to the Microsoft Store should be disabled.</t>
    </r>
  </si>
  <si>
    <t>Low-04.01</t>
  </si>
  <si>
    <r>
      <rPr>
        <sz val="11"/>
        <rFont val="Calibri"/>
      </rPr>
      <t xml:space="preserve">Ensure </t>
    </r>
    <r>
      <rPr>
        <sz val="11"/>
        <color rgb="FF000000"/>
        <rFont val="Calibri"/>
      </rPr>
      <t>'</t>
    </r>
    <r>
      <rPr>
        <b/>
        <sz val="11"/>
        <color rgb="FF000000"/>
        <rFont val="Calibri"/>
      </rPr>
      <t>Turn off access to the Store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</si>
  <si>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Computer Configuration\Policies\Administrative Templates\System\Internet Communication Management\Internet Communication settings\Turn off access to the Store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ICM.admx/adml</t>
    </r>
    <r>
      <rPr>
        <sz val="11"/>
        <color rgb="FF000000"/>
        <rFont val="Calibri"/>
      </rPr>
      <t xml:space="preserve"> that is included with the Microsoft Windows 8.0 &amp; Server 2012 (non-R2) Administrative Templates (or newer).</t>
    </r>
  </si>
  <si>
    <r>
      <rPr>
        <sz val="11"/>
        <color rgb="FF000000"/>
        <rFont val="Calibri"/>
      </rPr>
      <t>This policy setting specifies whether to use the Store service for finding an application to open a file with an unhandled file type or protocol association. When a user opens a file type or protocol that is not associated with any applications on the computer, the user is given the choice to select a local application or use the Store service to find an application.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</si>
  <si>
    <r>
      <rPr>
        <sz val="11"/>
        <color rgb="FF000000"/>
        <rFont val="Calibri"/>
      </rPr>
      <t>The Store service is a retail outlet built into Windows, primarily for consumer use. In an enterprise managed environment the IT department should be managing the installation of all applications to reduce the risk of the installation of vulnerable software.</t>
    </r>
  </si>
  <si>
    <r>
      <rPr>
        <sz val="11"/>
        <color rgb="FF000000"/>
        <rFont val="Calibri"/>
      </rPr>
      <t>The "Look for an app in the Store" item in the Open With dialog is removed.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</si>
  <si>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HKLM\SOFTWARE\Policies\Microsoft\Windows\Explorer:NoUseStoreOpenWith</t>
    </r>
    <r>
      <rPr>
        <sz val="11"/>
        <color rgb="FF006096"/>
        <rFont val="Roboto Condensed"/>
      </rPr>
      <t xml:space="preserve">
</t>
    </r>
  </si>
  <si>
    <r>
      <rPr>
        <sz val="11"/>
        <color rgb="FF000000"/>
        <rFont val="Calibri"/>
      </rPr>
      <t>Disabled. (Users are allowed to use the Store service and the Store item is available in the Open With dialog.)</t>
    </r>
  </si>
  <si>
    <t>Low-04.02</t>
  </si>
  <si>
    <r>
      <rPr>
        <sz val="11"/>
        <rFont val="Calibri"/>
      </rPr>
      <t xml:space="preserve">Ensure </t>
    </r>
    <r>
      <rPr>
        <sz val="11"/>
        <color rgb="FF000000"/>
        <rFont val="Calibri"/>
      </rPr>
      <t>'</t>
    </r>
    <r>
      <rPr>
        <b/>
        <sz val="11"/>
        <color rgb="FF000000"/>
        <rFont val="Calibri"/>
      </rPr>
      <t>Turn off the Store application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</si>
  <si>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 xml:space="preserve">
</t>
    </r>
    <r>
      <rPr>
        <sz val="11"/>
        <color rgb="FF006096"/>
        <rFont val="Roboto Condensed"/>
      </rPr>
      <t>Computer Configuration\Policies\Administrative Templates\Windows Components\Store\Turn off the Store application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Group Policy path is provided by the Group Policy template </t>
    </r>
    <r>
      <rPr>
        <b/>
        <sz val="11"/>
        <color rgb="FF000000"/>
        <rFont val="Calibri"/>
      </rPr>
      <t>WinStoreUI.admx/adml</t>
    </r>
    <r>
      <rPr>
        <sz val="11"/>
        <color rgb="FF000000"/>
        <rFont val="Calibri"/>
      </rPr>
      <t xml:space="preserve"> that is included with the Microsoft Windows 8.0 &amp; Server 2012 (non-R2) Administrative Templates, or by the Group Policy template </t>
    </r>
    <r>
      <rPr>
        <b/>
        <sz val="11"/>
        <color rgb="FF000000"/>
        <rFont val="Calibri"/>
      </rPr>
      <t>WindowsStore.admx/adml</t>
    </r>
    <r>
      <rPr>
        <sz val="11"/>
        <color rgb="FF000000"/>
        <rFont val="Calibri"/>
      </rPr>
      <t xml:space="preserve"> that is included with the Microsoft Windows 10 Release 1511 Administrative Templates (or newer).</t>
    </r>
  </si>
  <si>
    <r>
      <rPr>
        <sz val="11"/>
        <color rgb="FF000000"/>
        <rFont val="Calibri"/>
      </rPr>
      <t>This setting denies or allows access to the Store application.</t>
    </r>
    <r>
      <rPr>
        <sz val="11"/>
        <color rgb="FF000000"/>
        <rFont val="Calibri"/>
      </rPr>
      <t xml:space="preserve">
</t>
    </r>
    <r>
      <rPr>
        <sz val="11"/>
        <color rgb="FF000000"/>
        <rFont val="Calibri"/>
      </rPr>
      <t xml:space="preserve">The recommended state for this setting is: </t>
    </r>
    <r>
      <rPr>
        <b/>
        <sz val="11"/>
        <color rgb="FF000000"/>
        <rFont val="Calibri"/>
      </rPr>
      <t>Enabled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Per Microsoft TechNet </t>
    </r>
    <r>
      <rPr>
        <sz val="11"/>
        <color rgb="FF0000FF"/>
        <rFont val="Calibri"/>
      </rPr>
      <t>(https://technet.microsoft.com/en-us/itpro/windows/manage/group-policies-for-enterprise-and-education-editions)</t>
    </r>
    <r>
      <rPr>
        <sz val="11"/>
        <color rgb="FF000000"/>
        <rFont val="Calibri"/>
      </rPr>
      <t xml:space="preserve"> and MSKB 3135657 </t>
    </r>
    <r>
      <rPr>
        <sz val="11"/>
        <color rgb="FF0000FF"/>
        <rFont val="Calibri"/>
      </rPr>
      <t>(https://support.microsoft.com/en-us/help/3135657/can-t-disable-windows-store-in-windows-10-pro-through-group-policy)</t>
    </r>
    <r>
      <rPr>
        <sz val="11"/>
        <color rgb="FF000000"/>
        <rFont val="Calibri"/>
      </rPr>
      <t>, this policy setting does not apply to any Windows 10 editions other than Enterprise and Education.</t>
    </r>
  </si>
  <si>
    <r>
      <rPr>
        <sz val="11"/>
        <color rgb="FF000000"/>
        <rFont val="Calibri"/>
      </rPr>
      <t>Only applications approved by an IT department should be installed. Allowing users to install third-party applications can lead to missed patches and potential zero day vulnerabilities.</t>
    </r>
  </si>
  <si>
    <r>
      <rPr>
        <sz val="11"/>
        <color rgb="FF000000"/>
        <rFont val="Calibri"/>
      </rPr>
      <t>Access to the Microsoft Store application is denied.</t>
    </r>
  </si>
  <si>
    <r>
      <rPr>
        <sz val="11"/>
        <color rgb="FF000000"/>
        <rFont val="Calibri"/>
      </rPr>
      <t xml:space="preserve">Navigate to the UI Path articulated in the Remediation section and confirm it is set as prescribed. This group policy setting is backed by the following registry location with a </t>
    </r>
    <r>
      <rPr>
        <b/>
        <sz val="11"/>
        <color rgb="FF000000"/>
        <rFont val="Calibri"/>
      </rPr>
      <t>REG_DWORD</t>
    </r>
    <r>
      <rPr>
        <sz val="11"/>
        <color rgb="FF000000"/>
        <rFont val="Calibri"/>
      </rPr>
      <t xml:space="preserve"> value of </t>
    </r>
    <r>
      <rPr>
        <b/>
        <sz val="11"/>
        <color rgb="FF000000"/>
        <rFont val="Calibri"/>
      </rPr>
      <t>1</t>
    </r>
    <r>
      <rPr>
        <sz val="11"/>
        <color rgb="FF000000"/>
        <rFont val="Calibri"/>
      </rPr>
      <t>.</t>
    </r>
    <r>
      <rPr>
        <sz val="11"/>
        <color rgb="FF000000"/>
        <rFont val="Calibri"/>
      </rPr>
      <t xml:space="preserve">
</t>
    </r>
    <r>
      <rPr>
        <sz val="11"/>
        <color rgb="FF006096"/>
        <rFont val="Roboto Condensed"/>
      </rPr>
      <t>HKLM\SOFTWARE\Policies\Microsoft\WindowsStore:RemoveWindowsStore</t>
    </r>
    <r>
      <rPr>
        <sz val="11"/>
        <color rgb="FF006096"/>
        <rFont val="Roboto Condensed"/>
      </rPr>
      <t xml:space="preserve">
</t>
    </r>
  </si>
  <si>
    <r>
      <rPr>
        <sz val="11"/>
        <color rgb="FF000000"/>
        <rFont val="Calibri"/>
      </rPr>
      <t>Disabled. (Access to the Microsoft Store application is allowed.)</t>
    </r>
  </si>
  <si>
    <t>Resultant Set of Policy reporting</t>
  </si>
  <si>
    <t>Low-05.00</t>
  </si>
  <si>
    <r>
      <rPr>
        <b/>
        <sz val="11"/>
        <color rgb="FF003B5C"/>
        <rFont val="Calibri"/>
      </rPr>
      <t>Section overview: 'Resultant Set of Policy reporting'</t>
    </r>
  </si>
  <si>
    <r>
      <rPr>
        <sz val="11"/>
        <color rgb="FF000000"/>
        <rFont val="Calibri"/>
      </rPr>
      <t xml:space="preserve">Configure the individual setting in recommendation </t>
    </r>
    <r>
      <rPr>
        <b/>
        <sz val="11"/>
        <color rgb="FF000000"/>
        <rFont val="Calibri"/>
      </rPr>
      <t>Low-05.01</t>
    </r>
    <r>
      <rPr>
        <sz val="11"/>
        <color rgb="FF000000"/>
        <rFont val="Calibri"/>
      </rPr>
      <t xml:space="preserve"> to implement resultant Set of Policy reporting.</t>
    </r>
  </si>
  <si>
    <r>
      <rPr>
        <sz val="11"/>
        <color rgb="FF000000"/>
        <rFont val="Calibri"/>
      </rPr>
      <t>By default, all users have the ability to generate Resultant Set of Policy (RSOP) reports which allows them to view the Group Policy settings being applied to their workstation and user account. This information could be used by malicious actors to determine misconfigurations or weaknesses in Group Policy settings being applied to the workstation or the user account. To reduce this risk, users should not have the ability to generate RSOP reports.</t>
    </r>
  </si>
  <si>
    <t>Low-05.01</t>
  </si>
  <si>
    <r>
      <rPr>
        <sz val="11"/>
        <rFont val="Calibri"/>
      </rPr>
      <t xml:space="preserve">Ensure </t>
    </r>
    <r>
      <rPr>
        <sz val="11"/>
        <color rgb="FF000000"/>
        <rFont val="Calibri"/>
      </rPr>
      <t>'</t>
    </r>
    <r>
      <rPr>
        <b/>
        <sz val="11"/>
        <color rgb="FF000000"/>
        <rFont val="Calibri"/>
      </rPr>
      <t>Determine if interactive users can generate Resultant Set of Policy data</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</si>
  <si>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 xml:space="preserve">Set the following UI path to </t>
    </r>
    <r>
      <rPr>
        <b/>
        <sz val="11"/>
        <color rgb="FF000000"/>
        <rFont val="Calibri"/>
      </rPr>
      <t>Enabled</t>
    </r>
    <r>
      <rPr>
        <sz val="11"/>
        <color rgb="FF000000"/>
        <rFont val="Calibri"/>
      </rPr>
      <t>:</t>
    </r>
    <r>
      <rPr>
        <sz val="11"/>
        <color rgb="FF000000"/>
        <rFont val="Calibri"/>
      </rPr>
      <t xml:space="preserve">
</t>
    </r>
    <r>
      <rPr>
        <sz val="11"/>
        <color rgb="FF006096"/>
        <rFont val="Roboto Condensed"/>
      </rPr>
      <t>User Configuration\Policies\Administrative Templates\System\Group Policy\Determine if interactive users can generate Resultant Set of Policy data</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</si>
  <si>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</si>
  <si>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</si>
  <si>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</si>
  <si>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</si>
  <si>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</si>
  <si>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</si>
  <si>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</si>
  <si>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</si>
  <si>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</si>
  <si>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</si>
  <si>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</si>
  <si>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</si>
  <si>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</si>
  <si>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</si>
  <si>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</si>
  <si>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</si>
  <si>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</si>
  <si>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</si>
  <si>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</si>
  <si>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</si>
  <si>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</si>
  <si>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</si>
  <si>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</si>
  <si>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</si>
  <si>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</si>
  <si>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</si>
  <si>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</si>
  <si>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</si>
  <si>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</si>
  <si>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Hardening Microsoft Windows 10 workstations</t>
  </si>
  <si>
    <t>Developed By:</t>
  </si>
  <si>
    <t>Australian Signals Directorate (ASD)</t>
  </si>
  <si>
    <t>Release Information:</t>
  </si>
  <si>
    <r>
      <rPr>
        <b/>
        <sz val="11"/>
        <color rgb="FF000000"/>
        <rFont val="Calibri"/>
      </rPr>
      <t>Version:</t>
    </r>
    <r>
      <rPr>
        <sz val="11"/>
        <color rgb="FF000000"/>
        <rFont val="Calibri"/>
      </rPr>
      <t xml:space="preserve"> 22H2     </t>
    </r>
    <r>
      <rPr>
        <b/>
        <sz val="11"/>
        <color rgb="FF000000"/>
        <rFont val="Calibri"/>
      </rPr>
      <t>Date:</t>
    </r>
    <r>
      <rPr>
        <sz val="11"/>
        <color rgb="FF000000"/>
        <rFont val="Calibri"/>
      </rPr>
      <t xml:space="preserve"> 04 September 2025     </t>
    </r>
    <r>
      <rPr>
        <b/>
        <sz val="11"/>
        <color rgb="FF000000"/>
        <rFont val="Calibri"/>
      </rPr>
      <t>Recommendation Count:</t>
    </r>
    <r>
      <rPr>
        <sz val="11"/>
        <color rgb="FF000000"/>
        <rFont val="Calibri"/>
      </rPr>
      <t xml:space="preserve"> 414</t>
    </r>
  </si>
  <si>
    <t>Reference Url:</t>
  </si>
  <si>
    <t>https://www.cyber.gov.au/business-government/protecting-devices-systems/hardening-systems-applications/system-hardening/hardening-microsoft-windows-10-workstations</t>
  </si>
  <si>
    <t>Guide Overview:</t>
  </si>
  <si>
    <r>
      <rPr>
        <sz val="11"/>
        <color rgb="FF000000"/>
        <rFont val="Calibri"/>
      </rPr>
      <t>Workstations are often targeted by malicious actors using malicious websites, emails or removable media in an attempt to extract sensitive information. Hardening workstations is an important part of reducing this risk.</t>
    </r>
    <r>
      <rPr>
        <sz val="11"/>
        <color rgb="FF000000"/>
        <rFont val="Calibri"/>
      </rPr>
      <t xml:space="preserve">
</t>
    </r>
    <r>
      <rPr>
        <sz val="11"/>
        <color rgb="FF000000"/>
        <rFont val="Calibri"/>
      </rPr>
      <t xml:space="preserve">This publication provides recommendations on hardening workstations using Enterprise and Education editions of </t>
    </r>
    <r>
      <rPr>
        <b/>
        <sz val="11"/>
        <color rgb="FF000000"/>
        <rFont val="Calibri"/>
      </rPr>
      <t>Microsoft Windows 10</t>
    </r>
    <r>
      <rPr>
        <sz val="11"/>
        <color rgb="FF000000"/>
        <rFont val="Calibri"/>
      </rPr>
      <t>. Before implementing recommendations in this publication, thorough testing should be undertaken to ensure the potential for unintended negative impacts on business processes is reduced as much as possible.</t>
    </r>
    <r>
      <rPr>
        <sz val="11"/>
        <color rgb="FF000000"/>
        <rFont val="Calibri"/>
      </rPr>
      <t xml:space="preserve">
</t>
    </r>
    <r>
      <rPr>
        <sz val="11"/>
        <color rgb="FF000000"/>
        <rFont val="Calibri"/>
      </rPr>
      <t>While this publication refers to workstations, most recommendations are equally applicable to servers (with the exception of Domain Controllers) using Microsoft Windows Server.</t>
    </r>
    <r>
      <rPr>
        <sz val="11"/>
        <color rgb="FF000000"/>
        <rFont val="Calibri"/>
      </rPr>
      <t xml:space="preserve">
</t>
    </r>
    <r>
      <rPr>
        <sz val="11"/>
        <color rgb="FF000000"/>
        <rFont val="Calibri"/>
      </rPr>
      <t xml:space="preserve">Security features discussed in this publication, along with the names and locations of Group Policy settings, are taken from Microsoft Windows 10 version </t>
    </r>
    <r>
      <rPr>
        <sz val="11"/>
        <color rgb="FFFF0000"/>
        <rFont val="Calibri"/>
      </rPr>
      <t>22H2</t>
    </r>
    <r>
      <rPr>
        <sz val="11"/>
        <color rgb="FF000000"/>
        <rFont val="Calibri"/>
      </rPr>
      <t>, some differences will exist for earlier versions.</t>
    </r>
    <r>
      <rPr>
        <sz val="11"/>
        <color rgb="FF000000"/>
        <rFont val="Calibri"/>
      </rPr>
      <t xml:space="preserve">
</t>
    </r>
    <r>
      <rPr>
        <sz val="11"/>
        <color rgb="FF000000"/>
        <rFont val="Calibri"/>
      </rPr>
      <t>For cloud-based device managers, such as Microsoft Endpoint Manager, equivalents can be found for many of the Group Policy settings. Alternatively, there is often a function to import Group Policy settings into cloud-based device managers.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</si>
  <si>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</si>
  <si>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</si>
  <si>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</si>
  <si>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</si>
  <si>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</si>
  <si>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</si>
  <si>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</si>
  <si>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</si>
  <si>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</si>
  <si>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</si>
  <si>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</si>
  <si>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</si>
  <si>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</si>
  <si>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</si>
  <si>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</si>
  <si>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</si>
  <si>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</si>
  <si>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</si>
  <si>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</si>
  <si>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</si>
  <si>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</si>
  <si>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</si>
  <si>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</si>
  <si>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</si>
  <si>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</si>
  <si>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</si>
  <si>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</si>
  <si>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</si>
  <si>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</si>
  <si>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</si>
  <si>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</si>
  <si>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</si>
  <si>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</si>
  <si>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</si>
  <si>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</si>
  <si>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</si>
  <si>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</si>
  <si>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</si>
  <si>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</si>
  <si>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ASD Hardening Microsoft Windows 10 workstations 22H2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</si>
  <si>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</si>
  <si>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</si>
  <si>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</si>
  <si>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</si>
  <si>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</si>
  <si>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</si>
  <si>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</si>
  <si>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</si>
  <si>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</si>
  <si>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</si>
  <si>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</si>
  <si>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</si>
  <si>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</si>
  <si>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</si>
  <si>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</si>
  <si>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</si>
  <si>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</si>
  <si>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Priority</t>
  </si>
  <si>
    <t>Status by Context</t>
  </si>
  <si>
    <t>Status by Assessment</t>
  </si>
  <si>
    <t>Status by Phase</t>
  </si>
  <si>
    <t>Phase1</t>
  </si>
  <si>
    <t>Phase2</t>
  </si>
  <si>
    <t>Phase3</t>
  </si>
  <si>
    <t>Phase4</t>
  </si>
  <si>
    <t>Phase5</t>
  </si>
  <si>
    <t>Status by MoSCoW</t>
  </si>
  <si>
    <t>Must</t>
  </si>
  <si>
    <t>Should</t>
  </si>
  <si>
    <t>Could</t>
  </si>
  <si>
    <t>Won't</t>
  </si>
  <si>
    <t>Status by Operational Impact</t>
  </si>
  <si>
    <t>Ops Impact</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</si>
  <si>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</si>
  <si>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</si>
  <si>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</si>
  <si>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</si>
  <si>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</si>
  <si>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</si>
  <si>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</si>
  <si>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</si>
  <si>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</si>
  <si>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</si>
  <si>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</si>
  <si>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</si>
  <si>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(C101)</t>
  </si>
  <si>
    <t>% Must</t>
  </si>
  <si>
    <t>Should Count (C102)</t>
  </si>
  <si>
    <t>% Should</t>
  </si>
  <si>
    <t>Could Count (C103)</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</si>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</sst>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sz val="11"/>
      <color rgb="FFFF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85">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wrapText="1"/>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0"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1" fillId="4" borderId="11" xfId="0" applyNumberFormat="1" applyFont="1" applyFill="1" applyBorder="1" applyAlignment="1" applyProtection="1">
      <alignment horizontal="left"/>
    </xf>
    <xf numFmtId="0" fontId="11" fillId="4" borderId="11" xfId="0" applyNumberFormat="1" applyFont="1" applyFill="1" applyBorder="1" applyAlignment="1" applyProtection="1">
      <alignment horizontal="center"/>
    </xf>
    <xf numFmtId="164" fontId="11" fillId="4" borderId="11" xfId="0" applyNumberFormat="1" applyFont="1" applyFill="1" applyBorder="1" applyAlignment="1" applyProtection="1">
      <alignment horizontal="center"/>
    </xf>
    <xf numFmtId="0" fontId="12" fillId="3" borderId="0" xfId="0" applyNumberFormat="1" applyFont="1" applyFill="1" applyProtection="1"/>
    <xf numFmtId="0" fontId="10"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4" fillId="3" borderId="0" xfId="0" applyNumberFormat="1" applyFont="1" applyFill="1" applyProtection="1"/>
    <xf numFmtId="0" fontId="15" fillId="3" borderId="13" xfId="0" applyNumberFormat="1" applyFont="1" applyFill="1" applyBorder="1" applyAlignment="1" applyProtection="1">
      <alignment horizontal="right" vertical="center"/>
    </xf>
    <xf numFmtId="0" fontId="16"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0" fillId="2" borderId="11" xfId="0" applyNumberFormat="1" applyFont="1" applyFill="1" applyBorder="1" applyAlignment="1" applyProtection="1">
      <alignment horizontal="center" vertical="center" wrapText="1"/>
    </xf>
    <xf numFmtId="0" fontId="17"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0"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9" fillId="14" borderId="11" xfId="0" applyNumberFormat="1" applyFont="1" applyFill="1" applyBorder="1" applyAlignment="1" applyProtection="1">
      <alignment horizontal="center" vertical="center" wrapText="1"/>
    </xf>
    <xf numFmtId="0" fontId="19" fillId="15" borderId="11" xfId="0" applyNumberFormat="1" applyFont="1" applyFill="1" applyBorder="1" applyAlignment="1" applyProtection="1">
      <alignment horizontal="center" vertical="center" wrapText="1"/>
    </xf>
    <xf numFmtId="0" fontId="19" fillId="16" borderId="11" xfId="0" applyNumberFormat="1" applyFont="1" applyFill="1" applyBorder="1" applyAlignment="1" applyProtection="1">
      <alignment horizontal="center" vertical="center" wrapText="1"/>
    </xf>
    <xf numFmtId="0" fontId="19" fillId="17" borderId="11" xfId="0" applyNumberFormat="1" applyFont="1" applyFill="1" applyBorder="1" applyAlignment="1" applyProtection="1">
      <alignment horizontal="center" vertical="center" wrapText="1"/>
    </xf>
    <xf numFmtId="0" fontId="19" fillId="18" borderId="11" xfId="0" applyNumberFormat="1" applyFont="1" applyFill="1" applyBorder="1" applyAlignment="1" applyProtection="1">
      <alignment horizontal="center" vertical="center" wrapText="1"/>
    </xf>
    <xf numFmtId="0" fontId="19" fillId="19" borderId="11" xfId="0" applyNumberFormat="1" applyFont="1" applyFill="1" applyBorder="1" applyAlignment="1" applyProtection="1">
      <alignment horizontal="center" vertical="center" wrapText="1"/>
    </xf>
    <xf numFmtId="0" fontId="20"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1"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2"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2"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xf>
    <xf numFmtId="0" fontId="21"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1" fillId="23" borderId="1" xfId="0" applyNumberFormat="1" applyFont="1" applyFill="1" applyBorder="1" applyAlignment="1" applyProtection="1">
      <alignment horizontal="center" vertical="center" wrapText="1"/>
    </xf>
    <xf numFmtId="0" fontId="21"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1" fillId="23" borderId="1" xfId="0" applyNumberFormat="1" applyFont="1" applyFill="1" applyBorder="1" applyAlignment="1" applyProtection="1">
      <alignment horizontal="left" vertical="top"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1" fillId="23" borderId="1" xfId="0" applyNumberFormat="1" applyFont="1" applyFill="1" applyBorder="1" applyAlignment="1" applyProtection="1">
      <alignment horizontal="left" vertical="center" wrapText="1"/>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1" fillId="23" borderId="1" xfId="0" applyNumberFormat="1" applyFont="1" applyFill="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3" borderId="3" xfId="0" applyNumberFormat="1" applyFont="1" applyFill="1" applyBorder="1" applyAlignment="1" applyProtection="1">
      <alignment horizontal="center" vertical="center" wrapText="1"/>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3" borderId="5" xfId="0" applyNumberFormat="1" applyFont="1" applyFill="1" applyBorder="1" applyAlignment="1" applyProtection="1">
      <alignment horizontal="left" vertical="center" wrapText="1"/>
    </xf>
    <xf numFmtId="0" fontId="21"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0"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0"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3" fillId="3" borderId="0" xfId="0" applyNumberFormat="1" applyFont="1" applyFill="1" applyAlignment="1" applyProtection="1">
      <alignment vertical="top" wrapText="1"/>
    </xf>
    <xf numFmtId="3" fontId="18"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8"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0"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5">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F8D-4CD1-BCE6-97D957EA289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F8D-4CD1-BCE6-97D957EA289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414</c:v>
                </c:pt>
              </c:numCache>
            </c:numRef>
          </c:val>
          <c:extLst>
            <c:ext xmlns:c16="http://schemas.microsoft.com/office/drawing/2014/chart" uri="{C3380CC4-5D6E-409C-BE32-E72D297353CC}">
              <c16:uniqueId val="{00000002-9F8D-4CD1-BCE6-97D957EA289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Priority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Dashboard!$B$29:$B$32</c:f>
              <c:strCache>
                <c:ptCount val="4"/>
                <c:pt idx="0">
                  <c:v>Critical</c:v>
                </c:pt>
                <c:pt idx="1">
                  <c:v>High</c:v>
                </c:pt>
                <c:pt idx="2">
                  <c:v>Low</c:v>
                </c:pt>
                <c:pt idx="3">
                  <c:v>Medium</c:v>
                </c:pt>
              </c:strCache>
            </c:strRef>
          </c:cat>
          <c:val>
            <c:numRef>
              <c:f>Dashboard!$C$29:$C$32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C91-4B26-9271-EE614A78F98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Dashboard!$B$29:$B$32</c:f>
              <c:strCache>
                <c:ptCount val="4"/>
                <c:pt idx="0">
                  <c:v>Critical</c:v>
                </c:pt>
                <c:pt idx="1">
                  <c:v>High</c:v>
                </c:pt>
                <c:pt idx="2">
                  <c:v>Low</c:v>
                </c:pt>
                <c:pt idx="3">
                  <c:v>Medium</c:v>
                </c:pt>
              </c:strCache>
            </c:strRef>
          </c:cat>
          <c:val>
            <c:numRef>
              <c:f>Dashboard!$D$29:$D$32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C91-4B26-9271-EE614A78F98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Dashboard!$B$29:$B$32</c:f>
              <c:strCache>
                <c:ptCount val="4"/>
                <c:pt idx="0">
                  <c:v>Critical</c:v>
                </c:pt>
                <c:pt idx="1">
                  <c:v>High</c:v>
                </c:pt>
                <c:pt idx="2">
                  <c:v>Low</c:v>
                </c:pt>
                <c:pt idx="3">
                  <c:v>Medium</c:v>
                </c:pt>
              </c:strCache>
            </c:strRef>
          </c:cat>
          <c:val>
            <c:numRef>
              <c:f>Dashboard!$E$29:$E$32</c:f>
              <c:numCache>
                <c:formatCode>General</c:formatCode>
                <c:ptCount val="4"/>
                <c:pt idx="0">
                  <c:v>1</c:v>
                </c:pt>
                <c:pt idx="1">
                  <c:v>87</c:v>
                </c:pt>
                <c:pt idx="2">
                  <c:v>13</c:v>
                </c:pt>
                <c:pt idx="3">
                  <c:v>313</c:v>
                </c:pt>
              </c:numCache>
            </c:numRef>
          </c:val>
          <c:extLst>
            <c:ext xmlns:c16="http://schemas.microsoft.com/office/drawing/2014/chart" uri="{C3380CC4-5D6E-409C-BE32-E72D297353CC}">
              <c16:uniqueId val="{00000002-DC91-4B26-9271-EE614A78F98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Context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Dashboard!$B$48:$B$49</c:f>
              <c:strCache>
                <c:ptCount val="2"/>
                <c:pt idx="0">
                  <c:v>Computer</c:v>
                </c:pt>
                <c:pt idx="1">
                  <c:v>User</c:v>
                </c:pt>
              </c:strCache>
            </c:strRef>
          </c:cat>
          <c:val>
            <c:numRef>
              <c:f>Dashboard!$C$48:$C$49</c:f>
              <c:numCache>
                <c:formatCode>General</c:formatCode>
                <c:ptCount val="2"/>
                <c:pt idx="0">
                  <c:v>0</c:v>
                </c:pt>
                <c:pt idx="1">
                  <c:v>0</c:v>
                </c:pt>
              </c:numCache>
            </c:numRef>
          </c:val>
          <c:extLst>
            <c:ext xmlns:c16="http://schemas.microsoft.com/office/drawing/2014/chart" uri="{C3380CC4-5D6E-409C-BE32-E72D297353CC}">
              <c16:uniqueId val="{00000000-C35E-43AE-A03D-DCDB2BD9267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Dashboard!$B$48:$B$49</c:f>
              <c:strCache>
                <c:ptCount val="2"/>
                <c:pt idx="0">
                  <c:v>Computer</c:v>
                </c:pt>
                <c:pt idx="1">
                  <c:v>User</c:v>
                </c:pt>
              </c:strCache>
            </c:strRef>
          </c:cat>
          <c:val>
            <c:numRef>
              <c:f>Dashboard!$D$48:$D$49</c:f>
              <c:numCache>
                <c:formatCode>General</c:formatCode>
                <c:ptCount val="2"/>
                <c:pt idx="0">
                  <c:v>0</c:v>
                </c:pt>
                <c:pt idx="1">
                  <c:v>0</c:v>
                </c:pt>
              </c:numCache>
            </c:numRef>
          </c:val>
          <c:extLst>
            <c:ext xmlns:c16="http://schemas.microsoft.com/office/drawing/2014/chart" uri="{C3380CC4-5D6E-409C-BE32-E72D297353CC}">
              <c16:uniqueId val="{00000001-C35E-43AE-A03D-DCDB2BD9267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Dashboard!$B$48:$B$49</c:f>
              <c:strCache>
                <c:ptCount val="2"/>
                <c:pt idx="0">
                  <c:v>Computer</c:v>
                </c:pt>
                <c:pt idx="1">
                  <c:v>User</c:v>
                </c:pt>
              </c:strCache>
            </c:strRef>
          </c:cat>
          <c:val>
            <c:numRef>
              <c:f>Dashboard!$E$48:$E$49</c:f>
              <c:numCache>
                <c:formatCode>General</c:formatCode>
                <c:ptCount val="2"/>
                <c:pt idx="0">
                  <c:v>399</c:v>
                </c:pt>
                <c:pt idx="1">
                  <c:v>15</c:v>
                </c:pt>
              </c:numCache>
            </c:numRef>
          </c:val>
          <c:extLst>
            <c:ext xmlns:c16="http://schemas.microsoft.com/office/drawing/2014/chart" uri="{C3380CC4-5D6E-409C-BE32-E72D297353CC}">
              <c16:uniqueId val="{00000002-C35E-43AE-A03D-DCDB2BD9267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Dashboard!$B$63:$B$64</c:f>
              <c:strCache>
                <c:ptCount val="2"/>
                <c:pt idx="0">
                  <c:v>Automated</c:v>
                </c:pt>
                <c:pt idx="1">
                  <c:v>Manual</c:v>
                </c:pt>
              </c:strCache>
            </c:strRef>
          </c:cat>
          <c:val>
            <c:numRef>
              <c:f>Dashboard!$C$63:$C$64</c:f>
              <c:numCache>
                <c:formatCode>General</c:formatCode>
                <c:ptCount val="2"/>
                <c:pt idx="0">
                  <c:v>0</c:v>
                </c:pt>
                <c:pt idx="1">
                  <c:v>0</c:v>
                </c:pt>
              </c:numCache>
            </c:numRef>
          </c:val>
          <c:extLst>
            <c:ext xmlns:c16="http://schemas.microsoft.com/office/drawing/2014/chart" uri="{C3380CC4-5D6E-409C-BE32-E72D297353CC}">
              <c16:uniqueId val="{00000000-CFF9-44FB-B5B9-D5901347B3C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Dashboard!$B$63:$B$64</c:f>
              <c:strCache>
                <c:ptCount val="2"/>
                <c:pt idx="0">
                  <c:v>Automated</c:v>
                </c:pt>
                <c:pt idx="1">
                  <c:v>Manual</c:v>
                </c:pt>
              </c:strCache>
            </c:strRef>
          </c:cat>
          <c:val>
            <c:numRef>
              <c:f>Dashboard!$D$63:$D$64</c:f>
              <c:numCache>
                <c:formatCode>General</c:formatCode>
                <c:ptCount val="2"/>
                <c:pt idx="0">
                  <c:v>0</c:v>
                </c:pt>
                <c:pt idx="1">
                  <c:v>0</c:v>
                </c:pt>
              </c:numCache>
            </c:numRef>
          </c:val>
          <c:extLst>
            <c:ext xmlns:c16="http://schemas.microsoft.com/office/drawing/2014/chart" uri="{C3380CC4-5D6E-409C-BE32-E72D297353CC}">
              <c16:uniqueId val="{00000001-CFF9-44FB-B5B9-D5901347B3C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Dashboard!$B$63:$B$64</c:f>
              <c:strCache>
                <c:ptCount val="2"/>
                <c:pt idx="0">
                  <c:v>Automated</c:v>
                </c:pt>
                <c:pt idx="1">
                  <c:v>Manual</c:v>
                </c:pt>
              </c:strCache>
            </c:strRef>
          </c:cat>
          <c:val>
            <c:numRef>
              <c:f>Dashboard!$E$63:$E$64</c:f>
              <c:numCache>
                <c:formatCode>General</c:formatCode>
                <c:ptCount val="2"/>
                <c:pt idx="0">
                  <c:v>244</c:v>
                </c:pt>
                <c:pt idx="1">
                  <c:v>170</c:v>
                </c:pt>
              </c:numCache>
            </c:numRef>
          </c:val>
          <c:extLst>
            <c:ext xmlns:c16="http://schemas.microsoft.com/office/drawing/2014/chart" uri="{C3380CC4-5D6E-409C-BE32-E72D297353CC}">
              <c16:uniqueId val="{00000002-CFF9-44FB-B5B9-D5901347B3C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Dashboard!$B$78:$B$83</c:f>
              <c:strCache>
                <c:ptCount val="6"/>
                <c:pt idx="0">
                  <c:v>Phase1</c:v>
                </c:pt>
                <c:pt idx="1">
                  <c:v>Phase2</c:v>
                </c:pt>
                <c:pt idx="2">
                  <c:v>Phase3</c:v>
                </c:pt>
                <c:pt idx="3">
                  <c:v>Phase4</c:v>
                </c:pt>
                <c:pt idx="4">
                  <c:v>Phase5</c:v>
                </c:pt>
                <c:pt idx="5">
                  <c:v>Pending</c:v>
                </c:pt>
              </c:strCache>
            </c:strRef>
          </c:cat>
          <c:val>
            <c:numRef>
              <c:f>Dashboard!$C$78:$C$83</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882-461D-8121-AC96E82EF44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Dashboard!$B$78:$B$83</c:f>
              <c:strCache>
                <c:ptCount val="6"/>
                <c:pt idx="0">
                  <c:v>Phase1</c:v>
                </c:pt>
                <c:pt idx="1">
                  <c:v>Phase2</c:v>
                </c:pt>
                <c:pt idx="2">
                  <c:v>Phase3</c:v>
                </c:pt>
                <c:pt idx="3">
                  <c:v>Phase4</c:v>
                </c:pt>
                <c:pt idx="4">
                  <c:v>Phase5</c:v>
                </c:pt>
                <c:pt idx="5">
                  <c:v>Pending</c:v>
                </c:pt>
              </c:strCache>
            </c:strRef>
          </c:cat>
          <c:val>
            <c:numRef>
              <c:f>Dashboard!$D$78:$D$83</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882-461D-8121-AC96E82EF44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Dashboard!$B$78:$B$83</c:f>
              <c:strCache>
                <c:ptCount val="6"/>
                <c:pt idx="0">
                  <c:v>Phase1</c:v>
                </c:pt>
                <c:pt idx="1">
                  <c:v>Phase2</c:v>
                </c:pt>
                <c:pt idx="2">
                  <c:v>Phase3</c:v>
                </c:pt>
                <c:pt idx="3">
                  <c:v>Phase4</c:v>
                </c:pt>
                <c:pt idx="4">
                  <c:v>Phase5</c:v>
                </c:pt>
                <c:pt idx="5">
                  <c:v>Pending</c:v>
                </c:pt>
              </c:strCache>
            </c:strRef>
          </c:cat>
          <c:val>
            <c:numRef>
              <c:f>Dashboard!$E$78:$E$83</c:f>
              <c:numCache>
                <c:formatCode>General</c:formatCode>
                <c:ptCount val="6"/>
                <c:pt idx="0">
                  <c:v>0</c:v>
                </c:pt>
                <c:pt idx="1">
                  <c:v>0</c:v>
                </c:pt>
                <c:pt idx="2">
                  <c:v>0</c:v>
                </c:pt>
                <c:pt idx="3">
                  <c:v>0</c:v>
                </c:pt>
                <c:pt idx="4">
                  <c:v>0</c:v>
                </c:pt>
                <c:pt idx="5">
                  <c:v>414</c:v>
                </c:pt>
              </c:numCache>
            </c:numRef>
          </c:val>
          <c:extLst>
            <c:ext xmlns:c16="http://schemas.microsoft.com/office/drawing/2014/chart" uri="{C3380CC4-5D6E-409C-BE32-E72D297353CC}">
              <c16:uniqueId val="{00000002-D882-461D-8121-AC96E82EF44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Dashboard!$B$101:$B$105</c:f>
              <c:strCache>
                <c:ptCount val="5"/>
                <c:pt idx="0">
                  <c:v>Must</c:v>
                </c:pt>
                <c:pt idx="1">
                  <c:v>Should</c:v>
                </c:pt>
                <c:pt idx="2">
                  <c:v>Could</c:v>
                </c:pt>
                <c:pt idx="3">
                  <c:v>Won't</c:v>
                </c:pt>
                <c:pt idx="4">
                  <c:v>Unassigned</c:v>
                </c:pt>
              </c:strCache>
            </c:strRef>
          </c:cat>
          <c:val>
            <c:numRef>
              <c:f>Dashboard!$C$101:$C$105</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CE8-4573-AFE4-6456B4D7958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Dashboard!$B$101:$B$105</c:f>
              <c:strCache>
                <c:ptCount val="5"/>
                <c:pt idx="0">
                  <c:v>Must</c:v>
                </c:pt>
                <c:pt idx="1">
                  <c:v>Should</c:v>
                </c:pt>
                <c:pt idx="2">
                  <c:v>Could</c:v>
                </c:pt>
                <c:pt idx="3">
                  <c:v>Won't</c:v>
                </c:pt>
                <c:pt idx="4">
                  <c:v>Unassigned</c:v>
                </c:pt>
              </c:strCache>
            </c:strRef>
          </c:cat>
          <c:val>
            <c:numRef>
              <c:f>Dashboard!$D$101:$D$105</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CE8-4573-AFE4-6456B4D7958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Dashboard!$B$101:$B$105</c:f>
              <c:strCache>
                <c:ptCount val="5"/>
                <c:pt idx="0">
                  <c:v>Must</c:v>
                </c:pt>
                <c:pt idx="1">
                  <c:v>Should</c:v>
                </c:pt>
                <c:pt idx="2">
                  <c:v>Could</c:v>
                </c:pt>
                <c:pt idx="3">
                  <c:v>Won't</c:v>
                </c:pt>
                <c:pt idx="4">
                  <c:v>Unassigned</c:v>
                </c:pt>
              </c:strCache>
            </c:strRef>
          </c:cat>
          <c:val>
            <c:numRef>
              <c:f>Dashboard!$E$101:$E$105</c:f>
              <c:numCache>
                <c:formatCode>General</c:formatCode>
                <c:ptCount val="5"/>
                <c:pt idx="0">
                  <c:v>0</c:v>
                </c:pt>
                <c:pt idx="1">
                  <c:v>0</c:v>
                </c:pt>
                <c:pt idx="2">
                  <c:v>0</c:v>
                </c:pt>
                <c:pt idx="3">
                  <c:v>0</c:v>
                </c:pt>
                <c:pt idx="4">
                  <c:v>414</c:v>
                </c:pt>
              </c:numCache>
            </c:numRef>
          </c:val>
          <c:extLst>
            <c:ext xmlns:c16="http://schemas.microsoft.com/office/drawing/2014/chart" uri="{C3380CC4-5D6E-409C-BE32-E72D297353CC}">
              <c16:uniqueId val="{00000002-9CE8-4573-AFE4-6456B4D7958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Dashboard!$B$122:$B$125</c:f>
              <c:strCache>
                <c:ptCount val="4"/>
                <c:pt idx="0">
                  <c:v>Low</c:v>
                </c:pt>
                <c:pt idx="1">
                  <c:v>Medium</c:v>
                </c:pt>
                <c:pt idx="2">
                  <c:v>High</c:v>
                </c:pt>
                <c:pt idx="3">
                  <c:v>Unassessed</c:v>
                </c:pt>
              </c:strCache>
            </c:strRef>
          </c:cat>
          <c:val>
            <c:numRef>
              <c:f>Dashboard!$C$122:$C$125</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D43-4B02-811B-CA7F9BECE48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Dashboard!$B$122:$B$125</c:f>
              <c:strCache>
                <c:ptCount val="4"/>
                <c:pt idx="0">
                  <c:v>Low</c:v>
                </c:pt>
                <c:pt idx="1">
                  <c:v>Medium</c:v>
                </c:pt>
                <c:pt idx="2">
                  <c:v>High</c:v>
                </c:pt>
                <c:pt idx="3">
                  <c:v>Unassessed</c:v>
                </c:pt>
              </c:strCache>
            </c:strRef>
          </c:cat>
          <c:val>
            <c:numRef>
              <c:f>Dashboard!$D$122:$D$125</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D43-4B02-811B-CA7F9BECE48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Dashboard!$B$122:$B$125</c:f>
              <c:strCache>
                <c:ptCount val="4"/>
                <c:pt idx="0">
                  <c:v>Low</c:v>
                </c:pt>
                <c:pt idx="1">
                  <c:v>Medium</c:v>
                </c:pt>
                <c:pt idx="2">
                  <c:v>High</c:v>
                </c:pt>
                <c:pt idx="3">
                  <c:v>Unassessed</c:v>
                </c:pt>
              </c:strCache>
            </c:strRef>
          </c:cat>
          <c:val>
            <c:numRef>
              <c:f>Dashboard!$E$122:$E$125</c:f>
              <c:numCache>
                <c:formatCode>General</c:formatCode>
                <c:ptCount val="4"/>
                <c:pt idx="0">
                  <c:v>0</c:v>
                </c:pt>
                <c:pt idx="1">
                  <c:v>0</c:v>
                </c:pt>
                <c:pt idx="2">
                  <c:v>0</c:v>
                </c:pt>
                <c:pt idx="3">
                  <c:v>414</c:v>
                </c:pt>
              </c:numCache>
            </c:numRef>
          </c:val>
          <c:extLst>
            <c:ext xmlns:c16="http://schemas.microsoft.com/office/drawing/2014/chart" uri="{C3380CC4-5D6E-409C-BE32-E72D297353CC}">
              <c16:uniqueId val="{00000002-2D43-4B02-811B-CA7F9BECE48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Dashboard!$P$158:$P$187</c:f>
              <c:numCache>
                <c:formatCode>yyyy\-mm\-dd</c:formatCode>
                <c:ptCount val="30"/>
              </c:numCache>
            </c:numRef>
          </c:cat>
          <c:val>
            <c:numRef>
              <c:f>Dashboard!$R$158:$R$187</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5ED-413A-84E6-B12D10FE663A}"/>
            </c:ext>
          </c:extLst>
        </c:ser>
        <c:ser>
          <c:idx val="1"/>
          <c:order val="1"/>
          <c:tx>
            <c:v>Must % Resolved</c:v>
          </c:tx>
          <c:spPr>
            <a:ln w="22225" cap="rnd">
              <a:solidFill>
                <a:schemeClr val="accent2"/>
              </a:solidFill>
              <a:round/>
            </a:ln>
            <a:effectLst/>
          </c:spPr>
          <c:marker>
            <c:symbol val="none"/>
          </c:marker>
          <c:cat>
            <c:numRef>
              <c:f>Dashboard!$P$158:$P$187</c:f>
              <c:numCache>
                <c:formatCode>yyyy\-mm\-dd</c:formatCode>
                <c:ptCount val="30"/>
              </c:numCache>
            </c:numRef>
          </c:cat>
          <c:val>
            <c:numRef>
              <c:f>Dashboard!$T$158:$T$187</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5ED-413A-84E6-B12D10FE663A}"/>
            </c:ext>
          </c:extLst>
        </c:ser>
        <c:ser>
          <c:idx val="2"/>
          <c:order val="2"/>
          <c:tx>
            <c:v>Should % Resolved</c:v>
          </c:tx>
          <c:spPr>
            <a:ln w="22225" cap="rnd">
              <a:solidFill>
                <a:schemeClr val="accent3"/>
              </a:solidFill>
              <a:round/>
            </a:ln>
            <a:effectLst/>
          </c:spPr>
          <c:marker>
            <c:symbol val="none"/>
          </c:marker>
          <c:cat>
            <c:numRef>
              <c:f>Dashboard!$P$158:$P$187</c:f>
              <c:numCache>
                <c:formatCode>yyyy\-mm\-dd</c:formatCode>
                <c:ptCount val="30"/>
              </c:numCache>
            </c:numRef>
          </c:cat>
          <c:val>
            <c:numRef>
              <c:f>Dashboard!$V$158:$V$187</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5ED-413A-84E6-B12D10FE663A}"/>
            </c:ext>
          </c:extLst>
        </c:ser>
        <c:ser>
          <c:idx val="3"/>
          <c:order val="3"/>
          <c:tx>
            <c:v>Could % Resolved</c:v>
          </c:tx>
          <c:spPr>
            <a:ln w="22225" cap="rnd">
              <a:solidFill>
                <a:schemeClr val="accent4"/>
              </a:solidFill>
              <a:round/>
            </a:ln>
            <a:effectLst/>
          </c:spPr>
          <c:marker>
            <c:symbol val="none"/>
          </c:marker>
          <c:cat>
            <c:numRef>
              <c:f>Dashboard!$P$158:$P$187</c:f>
              <c:numCache>
                <c:formatCode>yyyy\-mm\-dd</c:formatCode>
                <c:ptCount val="30"/>
              </c:numCache>
            </c:numRef>
          </c:cat>
          <c:val>
            <c:numRef>
              <c:f>Dashboard!$X$158:$X$187</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5ED-413A-84E6-B12D10FE663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Dashboard!$P$200:$P$219</c:f>
              <c:numCache>
                <c:formatCode>yyyy\-mm\-dd</c:formatCode>
                <c:ptCount val="20"/>
              </c:numCache>
            </c:numRef>
          </c:cat>
          <c:val>
            <c:numRef>
              <c:f>Dashboard!$R$200:$R$219</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AC23-4929-9F92-924E8A617B6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9.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hukcxi">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23</xdr:row>
      <xdr:rowOff>95250</xdr:rowOff>
    </xdr:from>
    <xdr:to>
      <xdr:col>15</xdr:col>
      <xdr:colOff>28575</xdr:colOff>
      <xdr:row>38</xdr:row>
      <xdr:rowOff>47625</xdr:rowOff>
    </xdr:to>
    <xdr:graphicFrame macro="">
      <xdr:nvGraphicFramePr>
        <xdr:cNvPr id="3" name="Chart0rcsxq">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43</xdr:row>
      <xdr:rowOff>95250</xdr:rowOff>
    </xdr:from>
    <xdr:to>
      <xdr:col>15</xdr:col>
      <xdr:colOff>28575</xdr:colOff>
      <xdr:row>55</xdr:row>
      <xdr:rowOff>142875</xdr:rowOff>
    </xdr:to>
    <xdr:graphicFrame macro="">
      <xdr:nvGraphicFramePr>
        <xdr:cNvPr id="4" name="Chart0wru0z">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58</xdr:row>
      <xdr:rowOff>95250</xdr:rowOff>
    </xdr:from>
    <xdr:to>
      <xdr:col>15</xdr:col>
      <xdr:colOff>28575</xdr:colOff>
      <xdr:row>70</xdr:row>
      <xdr:rowOff>142875</xdr:rowOff>
    </xdr:to>
    <xdr:graphicFrame macro="">
      <xdr:nvGraphicFramePr>
        <xdr:cNvPr id="5" name="Chartzwrril">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75</xdr:row>
      <xdr:rowOff>95250</xdr:rowOff>
    </xdr:from>
    <xdr:to>
      <xdr:col>15</xdr:col>
      <xdr:colOff>28575</xdr:colOff>
      <xdr:row>92</xdr:row>
      <xdr:rowOff>0</xdr:rowOff>
    </xdr:to>
    <xdr:graphicFrame macro="">
      <xdr:nvGraphicFramePr>
        <xdr:cNvPr id="6" name="Chartmbm5d4">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113</xdr:row>
      <xdr:rowOff>0</xdr:rowOff>
    </xdr:to>
    <xdr:graphicFrame macro="">
      <xdr:nvGraphicFramePr>
        <xdr:cNvPr id="7" name="Chartipi1qg">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47625</xdr:colOff>
      <xdr:row>116</xdr:row>
      <xdr:rowOff>95250</xdr:rowOff>
    </xdr:from>
    <xdr:to>
      <xdr:col>15</xdr:col>
      <xdr:colOff>28575</xdr:colOff>
      <xdr:row>131</xdr:row>
      <xdr:rowOff>142875</xdr:rowOff>
    </xdr:to>
    <xdr:graphicFrame macro="">
      <xdr:nvGraphicFramePr>
        <xdr:cNvPr id="8" name="Chartzrdywn">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153</xdr:row>
      <xdr:rowOff>95250</xdr:rowOff>
    </xdr:from>
    <xdr:to>
      <xdr:col>14</xdr:col>
      <xdr:colOff>0</xdr:colOff>
      <xdr:row>176</xdr:row>
      <xdr:rowOff>38100</xdr:rowOff>
    </xdr:to>
    <xdr:graphicFrame macro="">
      <xdr:nvGraphicFramePr>
        <xdr:cNvPr id="9" name="Chartsdpy24">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47625</xdr:colOff>
      <xdr:row>194</xdr:row>
      <xdr:rowOff>95250</xdr:rowOff>
    </xdr:from>
    <xdr:to>
      <xdr:col>14</xdr:col>
      <xdr:colOff>0</xdr:colOff>
      <xdr:row>212</xdr:row>
      <xdr:rowOff>123825</xdr:rowOff>
    </xdr:to>
    <xdr:graphicFrame macro="">
      <xdr:nvGraphicFramePr>
        <xdr:cNvPr id="10" name="Chartlojhfb">
          <a:extLst>
            <a:ext uri="{FF2B5EF4-FFF2-40B4-BE49-F238E27FC236}">
              <a16:creationId xmlns:a16="http://schemas.microsoft.com/office/drawing/2014/main" id="{00000000-0008-0000-01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S415">
  <autoFilter ref="A1:S415" xr:uid="{00000000-0009-0000-0100-000001000000}"/>
  <tableColumns count="19">
    <tableColumn id="1" xr3:uid="{00000000-0010-0000-0000-000001000000}" name="Section"/>
    <tableColumn id="2" xr3:uid="{00000000-0010-0000-0000-000002000000}" name="Id"/>
    <tableColumn id="3" xr3:uid="{00000000-0010-0000-0000-000003000000}" name="Title"/>
    <tableColumn id="4" xr3:uid="{00000000-0010-0000-0000-000004000000}" name="Priority"/>
    <tableColumn id="5" xr3:uid="{00000000-0010-0000-0000-000005000000}" name="Context"/>
    <tableColumn id="6" xr3:uid="{00000000-0010-0000-0000-000006000000}" name="Assessment"/>
    <tableColumn id="7" xr3:uid="{00000000-0010-0000-0000-000007000000}" name="MoSCoW"/>
    <tableColumn id="8" xr3:uid="{00000000-0010-0000-0000-000008000000}" name="OpsImpact"/>
    <tableColumn id="9" xr3:uid="{00000000-0010-0000-0000-000009000000}" name="Phase"/>
    <tableColumn id="10" xr3:uid="{00000000-0010-0000-0000-00000A000000}" name="ImplStatus"/>
    <tableColumn id="11" xr3:uid="{00000000-0010-0000-0000-00000B000000}" name="Notes"/>
    <tableColumn id="12" xr3:uid="{00000000-0010-0000-0000-00000C000000}" name="Remediation"/>
    <tableColumn id="13" xr3:uid="{00000000-0010-0000-0000-00000D000000}" name="Description"/>
    <tableColumn id="14" xr3:uid="{00000000-0010-0000-0000-00000E000000}" name="Rationale"/>
    <tableColumn id="15" xr3:uid="{00000000-0010-0000-0000-00000F000000}" name="Impact"/>
    <tableColumn id="16" xr3:uid="{00000000-0010-0000-0000-000010000000}" name="Audit"/>
    <tableColumn id="17" xr3:uid="{00000000-0010-0000-0000-000011000000}" name="Default"/>
    <tableColumn id="18" xr3:uid="{00000000-0010-0000-0000-000012000000}" name="Status"/>
    <tableColumn id="19" xr3:uid="{00000000-0010-0000-0000-000013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CRF_v2025" displayName="CRF_v2025" ref="A1:AU481">
  <autoFilter ref="A1:AU481" xr:uid="{00000000-0009-0000-0100-000009000000}"/>
  <tableColumns count="47">
    <tableColumn id="1" xr3:uid="{00000000-0010-0000-0800-000001000000}" name="Category"/>
    <tableColumn id="2" xr3:uid="{00000000-0010-0000-0800-000002000000}" name="Domain"/>
    <tableColumn id="3" xr3:uid="{00000000-0010-0000-0800-000003000000}" name="Id"/>
    <tableColumn id="4" xr3:uid="{00000000-0010-0000-0800-000004000000}" name="Requirement"/>
    <tableColumn id="5" xr3:uid="{00000000-0010-0000-0800-000005000000}" name="Level"/>
    <tableColumn id="6" xr3:uid="{00000000-0010-0000-0800-000006000000}" name="SafeguardSystem"/>
    <tableColumn id="7" xr3:uid="{00000000-0010-0000-0800-000007000000}" name="ImplPct"/>
    <tableColumn id="8" xr3:uid="{00000000-0010-0000-0800-000008000000}" name="Rec1"/>
    <tableColumn id="9" xr3:uid="{00000000-0010-0000-0800-000009000000}" name="Rec2"/>
    <tableColumn id="10" xr3:uid="{00000000-0010-0000-0800-00000A000000}" name="Rec3"/>
    <tableColumn id="11" xr3:uid="{00000000-0010-0000-0800-00000B000000}" name="Rec4"/>
    <tableColumn id="12" xr3:uid="{00000000-0010-0000-0800-00000C000000}" name="Rec5"/>
    <tableColumn id="13" xr3:uid="{00000000-0010-0000-0800-00000D000000}" name="Rec6"/>
    <tableColumn id="14" xr3:uid="{00000000-0010-0000-0800-00000E000000}" name="Rec7"/>
    <tableColumn id="15" xr3:uid="{00000000-0010-0000-0800-00000F000000}" name="Rec8"/>
    <tableColumn id="16" xr3:uid="{00000000-0010-0000-0800-000010000000}" name="Rec9"/>
    <tableColumn id="17" xr3:uid="{00000000-0010-0000-0800-000011000000}" name="Rec10"/>
    <tableColumn id="18" xr3:uid="{00000000-0010-0000-0800-000012000000}" name="Rec11"/>
    <tableColumn id="19" xr3:uid="{00000000-0010-0000-0800-000013000000}" name="Rec12"/>
    <tableColumn id="20" xr3:uid="{00000000-0010-0000-0800-000014000000}" name="Rec13"/>
    <tableColumn id="21" xr3:uid="{00000000-0010-0000-0800-000015000000}" name="Rec14"/>
    <tableColumn id="22" xr3:uid="{00000000-0010-0000-0800-000016000000}" name="Rec15"/>
    <tableColumn id="23" xr3:uid="{00000000-0010-0000-0800-000017000000}" name="Rec16"/>
    <tableColumn id="24" xr3:uid="{00000000-0010-0000-0800-000018000000}" name="Rec17"/>
    <tableColumn id="25" xr3:uid="{00000000-0010-0000-0800-000019000000}" name="Rec18"/>
    <tableColumn id="26" xr3:uid="{00000000-0010-0000-0800-00001A000000}" name="Rec19"/>
    <tableColumn id="27" xr3:uid="{00000000-0010-0000-0800-00001B000000}" name="Rec20"/>
    <tableColumn id="28" xr3:uid="{00000000-0010-0000-0800-00001C000000}" name="Rec21"/>
    <tableColumn id="29" xr3:uid="{00000000-0010-0000-0800-00001D000000}" name="Rec22"/>
    <tableColumn id="30" xr3:uid="{00000000-0010-0000-0800-00001E000000}" name="Rec23"/>
    <tableColumn id="31" xr3:uid="{00000000-0010-0000-0800-00001F000000}" name="Rec24"/>
    <tableColumn id="32" xr3:uid="{00000000-0010-0000-0800-000020000000}" name="Rec25"/>
    <tableColumn id="33" xr3:uid="{00000000-0010-0000-0800-000021000000}" name="Rec26"/>
    <tableColumn id="34" xr3:uid="{00000000-0010-0000-0800-000022000000}" name="Rec27"/>
    <tableColumn id="35" xr3:uid="{00000000-0010-0000-0800-000023000000}" name="Rec28"/>
    <tableColumn id="36" xr3:uid="{00000000-0010-0000-0800-000024000000}" name="Rec29"/>
    <tableColumn id="37" xr3:uid="{00000000-0010-0000-0800-000025000000}" name="Rec30"/>
    <tableColumn id="38" xr3:uid="{00000000-0010-0000-0800-000026000000}" name="Rec31"/>
    <tableColumn id="39" xr3:uid="{00000000-0010-0000-0800-000027000000}" name="Rec32"/>
    <tableColumn id="40" xr3:uid="{00000000-0010-0000-0800-000028000000}" name="Rec33"/>
    <tableColumn id="41" xr3:uid="{00000000-0010-0000-0800-000029000000}" name="Rec34"/>
    <tableColumn id="42" xr3:uid="{00000000-0010-0000-0800-00002A000000}" name="Rec35"/>
    <tableColumn id="43" xr3:uid="{00000000-0010-0000-0800-00002B000000}" name="Rec36"/>
    <tableColumn id="44" xr3:uid="{00000000-0010-0000-0800-00002C000000}" name="Rec37"/>
    <tableColumn id="45" xr3:uid="{00000000-0010-0000-0800-00002D000000}" name="Rec38"/>
    <tableColumn id="46" xr3:uid="{00000000-0010-0000-0800-00002E000000}" name="Rec39"/>
    <tableColumn id="47" xr3:uid="{00000000-0010-0000-08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gov.au/business-government/protecting-devices-systems/hardening-systems-applications/system-hardening/hardening-microsoft-windows-10-workstation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2412</v>
      </c>
    </row>
    <row r="3" spans="2:3" ht="15" customHeight="1" x14ac:dyDescent="0.35"/>
    <row r="4" spans="2:3" ht="58" x14ac:dyDescent="0.35">
      <c r="B4" s="18" t="s">
        <v>2413</v>
      </c>
      <c r="C4" s="19" t="s">
        <v>2414</v>
      </c>
    </row>
    <row r="5" spans="2:3" x14ac:dyDescent="0.35">
      <c r="C5" s="19" t="s">
        <v>2415</v>
      </c>
    </row>
    <row r="6" spans="2:3" x14ac:dyDescent="0.35">
      <c r="C6" s="16" t="s">
        <v>2416</v>
      </c>
    </row>
    <row r="7" spans="2:3" ht="10" customHeight="1" x14ac:dyDescent="0.35"/>
    <row r="8" spans="2:3" ht="232" x14ac:dyDescent="0.35">
      <c r="B8" s="20" t="s">
        <v>2417</v>
      </c>
      <c r="C8" s="19" t="s">
        <v>2418</v>
      </c>
    </row>
    <row r="9" spans="2:3" ht="10" customHeight="1" x14ac:dyDescent="0.35"/>
    <row r="10" spans="2:3" ht="35" customHeight="1" x14ac:dyDescent="0.35">
      <c r="B10" s="20" t="s">
        <v>2419</v>
      </c>
      <c r="C10" s="19" t="s">
        <v>2420</v>
      </c>
    </row>
    <row r="11" spans="2:3" ht="75" customHeight="1" x14ac:dyDescent="0.35">
      <c r="B11" s="16" t="s">
        <v>28</v>
      </c>
      <c r="C11" s="19" t="s">
        <v>2421</v>
      </c>
    </row>
    <row r="12" spans="2:3" ht="47" customHeight="1" x14ac:dyDescent="0.35">
      <c r="B12" s="16" t="s">
        <v>28</v>
      </c>
      <c r="C12" s="19" t="s">
        <v>2422</v>
      </c>
    </row>
    <row r="13" spans="2:3" ht="35" customHeight="1" x14ac:dyDescent="0.35">
      <c r="B13" s="16" t="s">
        <v>28</v>
      </c>
      <c r="C13" s="19" t="s">
        <v>2423</v>
      </c>
    </row>
    <row r="14" spans="2:3" ht="32" customHeight="1" x14ac:dyDescent="0.35">
      <c r="B14" s="16" t="s">
        <v>28</v>
      </c>
      <c r="C14" s="19" t="s">
        <v>2424</v>
      </c>
    </row>
    <row r="15" spans="2:3" ht="30" customHeight="1" x14ac:dyDescent="0.35">
      <c r="B15" s="16" t="s">
        <v>28</v>
      </c>
      <c r="C15" s="19" t="s">
        <v>2425</v>
      </c>
    </row>
    <row r="16" spans="2:3" ht="10" customHeight="1" x14ac:dyDescent="0.35"/>
    <row r="17" spans="1:3" ht="145" customHeight="1" x14ac:dyDescent="0.35">
      <c r="B17" s="20" t="s">
        <v>2426</v>
      </c>
      <c r="C17" s="19" t="s">
        <v>2427</v>
      </c>
    </row>
    <row r="18" spans="1:3" ht="10" customHeight="1" x14ac:dyDescent="0.35"/>
    <row r="19" spans="1:3" ht="3" customHeight="1" x14ac:dyDescent="0.35">
      <c r="B19" s="21"/>
      <c r="C19" s="21"/>
    </row>
    <row r="20" spans="1:3" ht="12" customHeight="1" x14ac:dyDescent="0.35"/>
    <row r="21" spans="1:3" ht="35" customHeight="1" x14ac:dyDescent="0.35">
      <c r="A21" s="23"/>
      <c r="B21" s="24" t="s">
        <v>2428</v>
      </c>
      <c r="C21" s="25" t="s">
        <v>2429</v>
      </c>
    </row>
    <row r="22" spans="1:3" ht="18" customHeight="1" x14ac:dyDescent="0.35">
      <c r="A22" s="23"/>
      <c r="B22" s="23" t="s">
        <v>28</v>
      </c>
      <c r="C22" s="25" t="s">
        <v>2430</v>
      </c>
    </row>
    <row r="23" spans="1:3" ht="18" customHeight="1" x14ac:dyDescent="0.35">
      <c r="A23" s="23"/>
      <c r="B23" s="23" t="s">
        <v>28</v>
      </c>
      <c r="C23" s="25" t="s">
        <v>2431</v>
      </c>
    </row>
    <row r="24" spans="1:3" ht="18" customHeight="1" x14ac:dyDescent="0.35">
      <c r="A24" s="23"/>
      <c r="B24" s="23" t="s">
        <v>28</v>
      </c>
      <c r="C24" s="25" t="s">
        <v>2432</v>
      </c>
    </row>
    <row r="25" spans="1:3" ht="18" customHeight="1" x14ac:dyDescent="0.35">
      <c r="A25" s="23"/>
      <c r="B25" s="23" t="s">
        <v>28</v>
      </c>
      <c r="C25" s="25" t="s">
        <v>2433</v>
      </c>
    </row>
    <row r="26" spans="1:3" ht="18" customHeight="1" x14ac:dyDescent="0.35">
      <c r="A26" s="23"/>
      <c r="B26" s="23" t="s">
        <v>28</v>
      </c>
      <c r="C26" s="25" t="s">
        <v>2434</v>
      </c>
    </row>
    <row r="27" spans="1:3" ht="18" customHeight="1" x14ac:dyDescent="0.35">
      <c r="A27" s="23"/>
      <c r="B27" s="23" t="s">
        <v>28</v>
      </c>
      <c r="C27" s="25" t="s">
        <v>2435</v>
      </c>
    </row>
    <row r="28" spans="1:3" ht="18" customHeight="1" x14ac:dyDescent="0.35">
      <c r="A28" s="23"/>
      <c r="B28" s="23" t="s">
        <v>28</v>
      </c>
      <c r="C28" s="25" t="s">
        <v>2436</v>
      </c>
    </row>
    <row r="29" spans="1:3" ht="18" customHeight="1" x14ac:dyDescent="0.35">
      <c r="A29" s="23"/>
      <c r="B29" s="23" t="s">
        <v>28</v>
      </c>
      <c r="C29" s="25" t="s">
        <v>2437</v>
      </c>
    </row>
    <row r="30" spans="1:3" ht="44" customHeight="1" x14ac:dyDescent="0.35">
      <c r="A30" s="23"/>
      <c r="B30" s="23" t="s">
        <v>28</v>
      </c>
      <c r="C30" s="26" t="s">
        <v>2438</v>
      </c>
    </row>
    <row r="31" spans="1:3" ht="10" customHeight="1" x14ac:dyDescent="0.35"/>
    <row r="32" spans="1:3" ht="3" customHeight="1" x14ac:dyDescent="0.35">
      <c r="B32" s="21"/>
      <c r="C32" s="21"/>
    </row>
    <row r="33" spans="2:3" ht="12" customHeight="1" x14ac:dyDescent="0.35"/>
    <row r="34" spans="2:3" ht="21" x14ac:dyDescent="0.35">
      <c r="B34" s="27" t="s">
        <v>2439</v>
      </c>
      <c r="C34" s="28" t="s">
        <v>2440</v>
      </c>
    </row>
    <row r="36" spans="2:3" ht="18.5" x14ac:dyDescent="0.35">
      <c r="B36" s="27" t="s">
        <v>2441</v>
      </c>
      <c r="C36" s="29" t="s">
        <v>2442</v>
      </c>
    </row>
    <row r="37" spans="2:3" ht="27" customHeight="1" x14ac:dyDescent="0.35">
      <c r="B37" s="30" t="s">
        <v>2443</v>
      </c>
      <c r="C37" s="22" t="s">
        <v>2444</v>
      </c>
    </row>
    <row r="38" spans="2:3" ht="29" x14ac:dyDescent="0.35">
      <c r="B38" s="27" t="s">
        <v>2445</v>
      </c>
      <c r="C38" s="31" t="s">
        <v>2446</v>
      </c>
    </row>
    <row r="40" spans="2:3" ht="275.5" x14ac:dyDescent="0.35">
      <c r="B40" s="27" t="s">
        <v>2447</v>
      </c>
      <c r="C40" s="32" t="s">
        <v>2448</v>
      </c>
    </row>
    <row r="41" spans="2:3" ht="10" customHeight="1" x14ac:dyDescent="0.35"/>
    <row r="42" spans="2:3" ht="3" customHeight="1" x14ac:dyDescent="0.35">
      <c r="B42" s="21"/>
      <c r="C42" s="21"/>
    </row>
    <row r="43" spans="2:3" ht="12" customHeight="1" x14ac:dyDescent="0.35"/>
    <row r="44" spans="2:3" ht="130.5" x14ac:dyDescent="0.35">
      <c r="B44" s="18" t="s">
        <v>2449</v>
      </c>
      <c r="C44" s="19" t="s">
        <v>2450</v>
      </c>
    </row>
    <row r="45" spans="2:3" ht="6" customHeight="1" x14ac:dyDescent="0.35"/>
    <row r="46" spans="2:3" ht="217.5" x14ac:dyDescent="0.35">
      <c r="C46" s="19" t="s">
        <v>2451</v>
      </c>
    </row>
    <row r="47" spans="2:3" ht="6" customHeight="1" x14ac:dyDescent="0.35"/>
    <row r="48" spans="2:3" ht="43.5" x14ac:dyDescent="0.35">
      <c r="C48" s="19" t="s">
        <v>2452</v>
      </c>
    </row>
    <row r="49" spans="2:3" ht="10" customHeight="1" x14ac:dyDescent="0.35"/>
    <row r="50" spans="2:3" ht="3" customHeight="1" x14ac:dyDescent="0.35">
      <c r="B50" s="21"/>
      <c r="C50" s="21"/>
    </row>
    <row r="51" spans="2:3" ht="12" customHeight="1" x14ac:dyDescent="0.35"/>
    <row r="52" spans="2:3" ht="145" x14ac:dyDescent="0.35">
      <c r="B52" s="18" t="s">
        <v>2453</v>
      </c>
      <c r="C52" s="19" t="s">
        <v>2454</v>
      </c>
    </row>
    <row r="53" spans="2:3" ht="6" customHeight="1" x14ac:dyDescent="0.35"/>
    <row r="54" spans="2:3" ht="203" x14ac:dyDescent="0.35">
      <c r="C54" s="19" t="s">
        <v>2455</v>
      </c>
    </row>
    <row r="55" spans="2:3" ht="6" customHeight="1" x14ac:dyDescent="0.35"/>
    <row r="56" spans="2:3" ht="43.5" x14ac:dyDescent="0.35">
      <c r="C56" s="19" t="s">
        <v>2456</v>
      </c>
    </row>
    <row r="57" spans="2:3" ht="10" customHeight="1" x14ac:dyDescent="0.35"/>
    <row r="58" spans="2:3" ht="3" customHeight="1" x14ac:dyDescent="0.35">
      <c r="B58" s="21"/>
      <c r="C58" s="21"/>
    </row>
    <row r="59" spans="2:3" ht="12" customHeight="1" x14ac:dyDescent="0.35"/>
    <row r="60" spans="2:3" ht="101.5" x14ac:dyDescent="0.35">
      <c r="B60" s="18" t="s">
        <v>2457</v>
      </c>
      <c r="C60" s="19" t="s">
        <v>2458</v>
      </c>
    </row>
    <row r="61" spans="2:3" ht="6" customHeight="1" x14ac:dyDescent="0.35"/>
    <row r="62" spans="2:3" ht="145" x14ac:dyDescent="0.35">
      <c r="C62" s="19" t="s">
        <v>2459</v>
      </c>
    </row>
    <row r="63" spans="2:3" ht="6" customHeight="1" x14ac:dyDescent="0.35"/>
    <row r="64" spans="2:3" ht="43.5" x14ac:dyDescent="0.35">
      <c r="C64" s="19" t="s">
        <v>2460</v>
      </c>
    </row>
    <row r="65" spans="2:3" ht="10" customHeight="1" x14ac:dyDescent="0.35"/>
    <row r="66" spans="2:3" ht="3" customHeight="1" x14ac:dyDescent="0.35">
      <c r="B66" s="21"/>
      <c r="C66" s="21"/>
    </row>
    <row r="67" spans="2:3" ht="12" customHeight="1" x14ac:dyDescent="0.35"/>
    <row r="68" spans="2:3" ht="26" customHeight="1" x14ac:dyDescent="0.35">
      <c r="B68" s="33" t="s">
        <v>2461</v>
      </c>
    </row>
    <row r="69" spans="2:3" ht="8" customHeight="1" x14ac:dyDescent="0.35"/>
    <row r="70" spans="2:3" ht="20" customHeight="1" x14ac:dyDescent="0.35">
      <c r="B70" s="27" t="s">
        <v>2462</v>
      </c>
      <c r="C70" s="34" t="s">
        <v>2463</v>
      </c>
    </row>
    <row r="71" spans="2:3" ht="116" x14ac:dyDescent="0.35">
      <c r="C71" s="19" t="s">
        <v>2464</v>
      </c>
    </row>
    <row r="72" spans="2:3" ht="10" customHeight="1" x14ac:dyDescent="0.35"/>
    <row r="73" spans="2:3" ht="20" customHeight="1" x14ac:dyDescent="0.35">
      <c r="B73" s="27" t="s">
        <v>2465</v>
      </c>
      <c r="C73" s="34" t="s">
        <v>2466</v>
      </c>
    </row>
    <row r="74" spans="2:3" ht="116" x14ac:dyDescent="0.35">
      <c r="C74" s="19" t="s">
        <v>2467</v>
      </c>
    </row>
    <row r="75" spans="2:3" ht="10" customHeight="1" x14ac:dyDescent="0.35"/>
    <row r="76" spans="2:3" ht="20" customHeight="1" x14ac:dyDescent="0.35">
      <c r="B76" s="27" t="s">
        <v>2468</v>
      </c>
      <c r="C76" s="34" t="s">
        <v>2469</v>
      </c>
    </row>
    <row r="77" spans="2:3" ht="130.5" x14ac:dyDescent="0.35">
      <c r="C77" s="19" t="s">
        <v>2470</v>
      </c>
    </row>
    <row r="78" spans="2:3" ht="10" customHeight="1" x14ac:dyDescent="0.35"/>
    <row r="79" spans="2:3" ht="20" customHeight="1" x14ac:dyDescent="0.35">
      <c r="B79" s="27" t="s">
        <v>2471</v>
      </c>
      <c r="C79" s="34" t="s">
        <v>2472</v>
      </c>
    </row>
    <row r="80" spans="2:3" ht="130.5" x14ac:dyDescent="0.35">
      <c r="C80" s="19" t="s">
        <v>2473</v>
      </c>
    </row>
    <row r="81" spans="2:3" ht="10" customHeight="1" x14ac:dyDescent="0.35"/>
    <row r="82" spans="2:3" ht="20" customHeight="1" x14ac:dyDescent="0.35">
      <c r="B82" s="27" t="s">
        <v>2474</v>
      </c>
      <c r="C82" s="34" t="s">
        <v>2475</v>
      </c>
    </row>
    <row r="83" spans="2:3" ht="116" x14ac:dyDescent="0.35">
      <c r="C83" s="19" t="s">
        <v>2476</v>
      </c>
    </row>
    <row r="84" spans="2:3" ht="10" customHeight="1" x14ac:dyDescent="0.35"/>
    <row r="85" spans="2:3" ht="20" customHeight="1" x14ac:dyDescent="0.35">
      <c r="B85" s="27" t="s">
        <v>2477</v>
      </c>
      <c r="C85" s="34" t="s">
        <v>2478</v>
      </c>
    </row>
    <row r="86" spans="2:3" ht="116" x14ac:dyDescent="0.35">
      <c r="C86" s="19" t="s">
        <v>2479</v>
      </c>
    </row>
    <row r="87" spans="2:3" ht="10" customHeight="1" x14ac:dyDescent="0.35"/>
    <row r="88" spans="2:3" ht="20" customHeight="1" x14ac:dyDescent="0.35">
      <c r="B88" s="27" t="s">
        <v>2480</v>
      </c>
      <c r="C88" s="34" t="s">
        <v>2481</v>
      </c>
    </row>
    <row r="89" spans="2:3" ht="203" x14ac:dyDescent="0.35">
      <c r="C89" s="19" t="s">
        <v>2482</v>
      </c>
    </row>
    <row r="90" spans="2:3" ht="10" customHeight="1" x14ac:dyDescent="0.35"/>
    <row r="93" spans="2:3" ht="32" customHeight="1" x14ac:dyDescent="0.35">
      <c r="B93" s="262" t="s">
        <v>2411</v>
      </c>
      <c r="C93" s="262"/>
    </row>
  </sheetData>
  <sheetProtection password="90EA" sheet="1"/>
  <mergeCells count="1">
    <mergeCell ref="B93:C93"/>
  </mergeCells>
  <hyperlinks>
    <hyperlink ref="C5" r:id="rId1" xr:uid="{00000000-0004-0000-0000-000000000000}"/>
    <hyperlink ref="C6" r:id="rId2" xr:uid="{00000000-0004-0000-0000-000001000000}"/>
    <hyperlink ref="C38" r:id="rId3" xr:uid="{00000000-0004-0000-0000-000002000000}"/>
    <hyperlink ref="B93"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6" t="s">
        <v>5164</v>
      </c>
      <c r="B1" s="227" t="s">
        <v>1</v>
      </c>
      <c r="C1" s="227" t="s">
        <v>2641</v>
      </c>
      <c r="D1" s="227" t="s">
        <v>2642</v>
      </c>
      <c r="E1" s="227" t="s">
        <v>2647</v>
      </c>
      <c r="F1" s="227" t="s">
        <v>2648</v>
      </c>
      <c r="G1" s="227" t="s">
        <v>2649</v>
      </c>
      <c r="H1" s="227" t="s">
        <v>2650</v>
      </c>
      <c r="I1" s="227" t="s">
        <v>2651</v>
      </c>
      <c r="J1" s="227" t="s">
        <v>2652</v>
      </c>
      <c r="K1" s="227" t="s">
        <v>2653</v>
      </c>
      <c r="L1" s="227" t="s">
        <v>2654</v>
      </c>
      <c r="M1" s="227" t="s">
        <v>2655</v>
      </c>
      <c r="N1" s="227" t="s">
        <v>2656</v>
      </c>
      <c r="O1" s="227" t="s">
        <v>2657</v>
      </c>
      <c r="P1" s="227" t="s">
        <v>2658</v>
      </c>
      <c r="Q1" s="227" t="s">
        <v>2659</v>
      </c>
      <c r="R1" s="227" t="s">
        <v>2660</v>
      </c>
      <c r="S1" s="227" t="s">
        <v>2661</v>
      </c>
      <c r="T1" s="227" t="s">
        <v>2662</v>
      </c>
      <c r="U1" s="227" t="s">
        <v>2663</v>
      </c>
      <c r="V1" s="227" t="s">
        <v>2664</v>
      </c>
      <c r="W1" s="227" t="s">
        <v>2665</v>
      </c>
      <c r="X1" s="227" t="s">
        <v>2666</v>
      </c>
      <c r="Y1" s="227" t="s">
        <v>2667</v>
      </c>
      <c r="Z1" s="227" t="s">
        <v>2668</v>
      </c>
      <c r="AA1" s="227" t="s">
        <v>2669</v>
      </c>
      <c r="AB1" s="227" t="s">
        <v>2670</v>
      </c>
      <c r="AC1" s="227" t="s">
        <v>2671</v>
      </c>
      <c r="AD1" s="227" t="s">
        <v>2672</v>
      </c>
      <c r="AE1" s="227" t="s">
        <v>2673</v>
      </c>
      <c r="AF1" s="227" t="s">
        <v>2674</v>
      </c>
      <c r="AG1" s="227" t="s">
        <v>2675</v>
      </c>
      <c r="AH1" s="227" t="s">
        <v>2676</v>
      </c>
      <c r="AI1" s="227" t="s">
        <v>2677</v>
      </c>
      <c r="AJ1" s="227" t="s">
        <v>2678</v>
      </c>
      <c r="AK1" s="227" t="s">
        <v>2679</v>
      </c>
      <c r="AL1" s="227" t="s">
        <v>2680</v>
      </c>
      <c r="AM1" s="227" t="s">
        <v>2681</v>
      </c>
      <c r="AN1" s="227" t="s">
        <v>2682</v>
      </c>
      <c r="AO1" s="227" t="s">
        <v>2683</v>
      </c>
      <c r="AP1" s="227" t="s">
        <v>2684</v>
      </c>
      <c r="AQ1" s="227" t="s">
        <v>2685</v>
      </c>
      <c r="AR1" s="227" t="s">
        <v>2686</v>
      </c>
      <c r="AS1" s="228" t="s">
        <v>2687</v>
      </c>
    </row>
    <row r="2" spans="1:45" ht="60" customHeight="1" outlineLevel="1" x14ac:dyDescent="0.35">
      <c r="A2" s="220" t="s">
        <v>5165</v>
      </c>
      <c r="B2" s="207" t="s">
        <v>5166</v>
      </c>
      <c r="C2" s="206"/>
      <c r="D2" s="210"/>
      <c r="E2" s="212" t="str">
        <f>IF(COUNTIF(F2:AS2,"&lt;&gt;")=0,"",SUMPRODUCT(((Recommendations[ImplStatus]="Implemented")+(Recommendations[ImplStatus]="Compensated"))*ISNUMBER(MATCH(Recommendations[Id],F2:AS2,0)))/COUNTIF(F2:AS2,"&lt;&gt;"))</f>
        <v/>
      </c>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23"/>
    </row>
    <row r="3" spans="1:45" ht="60" customHeight="1" x14ac:dyDescent="0.35">
      <c r="A3" s="221" t="s">
        <v>5165</v>
      </c>
      <c r="B3" s="208" t="s">
        <v>5167</v>
      </c>
      <c r="C3" s="209" t="s">
        <v>5168</v>
      </c>
      <c r="D3" s="211" t="s">
        <v>5169</v>
      </c>
      <c r="E3" s="213" t="str">
        <f>IF(COUNTIF(F3:AS3,"&lt;&gt;")=0,"",SUMPRODUCT(((Recommendations[ImplStatus]="Implemented")+(Recommendations[ImplStatus]="Compensated"))*ISNUMBER(MATCH(Recommendations[Id],F3:AS3,0)))/COUNTIF(F3:AS3,"&lt;&gt;"))</f>
        <v/>
      </c>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214"/>
      <c r="AL3" s="214"/>
      <c r="AM3" s="214"/>
      <c r="AN3" s="214"/>
      <c r="AO3" s="214"/>
      <c r="AP3" s="214"/>
      <c r="AQ3" s="214"/>
      <c r="AR3" s="214"/>
      <c r="AS3" s="224"/>
    </row>
    <row r="4" spans="1:45" ht="60" customHeight="1" x14ac:dyDescent="0.35">
      <c r="A4" s="221" t="s">
        <v>5165</v>
      </c>
      <c r="B4" s="208" t="s">
        <v>5170</v>
      </c>
      <c r="C4" s="209" t="s">
        <v>5171</v>
      </c>
      <c r="D4" s="211" t="s">
        <v>5172</v>
      </c>
      <c r="E4" s="213" t="str">
        <f>IF(COUNTIF(F4:AS4,"&lt;&gt;")=0,"",SUMPRODUCT(((Recommendations[ImplStatus]="Implemented")+(Recommendations[ImplStatus]="Compensated"))*ISNUMBER(MATCH(Recommendations[Id],F4:AS4,0)))/COUNTIF(F4:AS4,"&lt;&gt;"))</f>
        <v/>
      </c>
      <c r="F4" s="214"/>
      <c r="G4" s="214"/>
      <c r="H4" s="214"/>
      <c r="I4" s="214"/>
      <c r="J4" s="214"/>
      <c r="K4" s="214"/>
      <c r="L4" s="214"/>
      <c r="M4" s="214"/>
      <c r="N4" s="214"/>
      <c r="O4" s="214"/>
      <c r="P4" s="214"/>
      <c r="Q4" s="214"/>
      <c r="R4" s="214"/>
      <c r="S4" s="214"/>
      <c r="T4" s="214"/>
      <c r="U4" s="214"/>
      <c r="V4" s="214"/>
      <c r="W4" s="214"/>
      <c r="X4" s="214"/>
      <c r="Y4" s="214"/>
      <c r="Z4" s="214"/>
      <c r="AA4" s="214"/>
      <c r="AB4" s="214"/>
      <c r="AC4" s="214"/>
      <c r="AD4" s="214"/>
      <c r="AE4" s="214"/>
      <c r="AF4" s="214"/>
      <c r="AG4" s="214"/>
      <c r="AH4" s="214"/>
      <c r="AI4" s="214"/>
      <c r="AJ4" s="214"/>
      <c r="AK4" s="214"/>
      <c r="AL4" s="214"/>
      <c r="AM4" s="214"/>
      <c r="AN4" s="214"/>
      <c r="AO4" s="214"/>
      <c r="AP4" s="214"/>
      <c r="AQ4" s="214"/>
      <c r="AR4" s="214"/>
      <c r="AS4" s="224"/>
    </row>
    <row r="5" spans="1:45" ht="60" customHeight="1" x14ac:dyDescent="0.35">
      <c r="A5" s="221" t="s">
        <v>5165</v>
      </c>
      <c r="B5" s="208" t="s">
        <v>5173</v>
      </c>
      <c r="C5" s="209" t="s">
        <v>5174</v>
      </c>
      <c r="D5" s="211" t="s">
        <v>5175</v>
      </c>
      <c r="E5" s="213" t="str">
        <f>IF(COUNTIF(F5:AS5,"&lt;&gt;")=0,"",SUMPRODUCT(((Recommendations[ImplStatus]="Implemented")+(Recommendations[ImplStatus]="Compensated"))*ISNUMBER(MATCH(Recommendations[Id],F5:AS5,0)))/COUNTIF(F5:AS5,"&lt;&gt;"))</f>
        <v/>
      </c>
      <c r="F5" s="214"/>
      <c r="G5" s="214"/>
      <c r="H5" s="214"/>
      <c r="I5" s="214"/>
      <c r="J5" s="214"/>
      <c r="K5" s="214"/>
      <c r="L5" s="214"/>
      <c r="M5" s="214"/>
      <c r="N5" s="214"/>
      <c r="O5" s="214"/>
      <c r="P5" s="214"/>
      <c r="Q5" s="214"/>
      <c r="R5" s="214"/>
      <c r="S5" s="214"/>
      <c r="T5" s="214"/>
      <c r="U5" s="214"/>
      <c r="V5" s="214"/>
      <c r="W5" s="214"/>
      <c r="X5" s="214"/>
      <c r="Y5" s="214"/>
      <c r="Z5" s="214"/>
      <c r="AA5" s="214"/>
      <c r="AB5" s="214"/>
      <c r="AC5" s="214"/>
      <c r="AD5" s="214"/>
      <c r="AE5" s="214"/>
      <c r="AF5" s="214"/>
      <c r="AG5" s="214"/>
      <c r="AH5" s="214"/>
      <c r="AI5" s="214"/>
      <c r="AJ5" s="214"/>
      <c r="AK5" s="214"/>
      <c r="AL5" s="214"/>
      <c r="AM5" s="214"/>
      <c r="AN5" s="214"/>
      <c r="AO5" s="214"/>
      <c r="AP5" s="214"/>
      <c r="AQ5" s="214"/>
      <c r="AR5" s="214"/>
      <c r="AS5" s="224"/>
    </row>
    <row r="6" spans="1:45" ht="60" customHeight="1" x14ac:dyDescent="0.35">
      <c r="A6" s="221" t="s">
        <v>5165</v>
      </c>
      <c r="B6" s="208" t="s">
        <v>5176</v>
      </c>
      <c r="C6" s="209" t="s">
        <v>5177</v>
      </c>
      <c r="D6" s="211" t="s">
        <v>5178</v>
      </c>
      <c r="E6" s="213" t="str">
        <f>IF(COUNTIF(F6:AS6,"&lt;&gt;")=0,"",SUMPRODUCT(((Recommendations[ImplStatus]="Implemented")+(Recommendations[ImplStatus]="Compensated"))*ISNUMBER(MATCH(Recommendations[Id],F6:AS6,0)))/COUNTIF(F6:AS6,"&lt;&gt;"))</f>
        <v/>
      </c>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214"/>
      <c r="AO6" s="214"/>
      <c r="AP6" s="214"/>
      <c r="AQ6" s="214"/>
      <c r="AR6" s="214"/>
      <c r="AS6" s="224"/>
    </row>
    <row r="7" spans="1:45" ht="60" customHeight="1" x14ac:dyDescent="0.35">
      <c r="A7" s="221" t="s">
        <v>5165</v>
      </c>
      <c r="B7" s="208" t="s">
        <v>5179</v>
      </c>
      <c r="C7" s="209" t="s">
        <v>5180</v>
      </c>
      <c r="D7" s="211" t="s">
        <v>5181</v>
      </c>
      <c r="E7" s="213" t="str">
        <f>IF(COUNTIF(F7:AS7,"&lt;&gt;")=0,"",SUMPRODUCT(((Recommendations[ImplStatus]="Implemented")+(Recommendations[ImplStatus]="Compensated"))*ISNUMBER(MATCH(Recommendations[Id],F7:AS7,0)))/COUNTIF(F7:AS7,"&lt;&gt;"))</f>
        <v/>
      </c>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4"/>
      <c r="AK7" s="214"/>
      <c r="AL7" s="214"/>
      <c r="AM7" s="214"/>
      <c r="AN7" s="214"/>
      <c r="AO7" s="214"/>
      <c r="AP7" s="214"/>
      <c r="AQ7" s="214"/>
      <c r="AR7" s="214"/>
      <c r="AS7" s="224"/>
    </row>
    <row r="8" spans="1:45" ht="60" customHeight="1" x14ac:dyDescent="0.35">
      <c r="A8" s="221" t="s">
        <v>5165</v>
      </c>
      <c r="B8" s="208" t="s">
        <v>5182</v>
      </c>
      <c r="C8" s="209" t="s">
        <v>5183</v>
      </c>
      <c r="D8" s="211" t="s">
        <v>5184</v>
      </c>
      <c r="E8" s="213" t="str">
        <f>IF(COUNTIF(F8:AS8,"&lt;&gt;")=0,"",SUMPRODUCT(((Recommendations[ImplStatus]="Implemented")+(Recommendations[ImplStatus]="Compensated"))*ISNUMBER(MATCH(Recommendations[Id],F8:AS8,0)))/COUNTIF(F8:AS8,"&lt;&gt;"))</f>
        <v/>
      </c>
      <c r="F8" s="214"/>
      <c r="G8" s="214"/>
      <c r="H8" s="214"/>
      <c r="I8" s="214"/>
      <c r="J8" s="214"/>
      <c r="K8" s="214"/>
      <c r="L8" s="214"/>
      <c r="M8" s="214"/>
      <c r="N8" s="214"/>
      <c r="O8" s="214"/>
      <c r="P8" s="214"/>
      <c r="Q8" s="214"/>
      <c r="R8" s="214"/>
      <c r="S8" s="214"/>
      <c r="T8" s="214"/>
      <c r="U8" s="214"/>
      <c r="V8" s="214"/>
      <c r="W8" s="214"/>
      <c r="X8" s="214"/>
      <c r="Y8" s="214"/>
      <c r="Z8" s="214"/>
      <c r="AA8" s="214"/>
      <c r="AB8" s="214"/>
      <c r="AC8" s="214"/>
      <c r="AD8" s="214"/>
      <c r="AE8" s="214"/>
      <c r="AF8" s="214"/>
      <c r="AG8" s="214"/>
      <c r="AH8" s="214"/>
      <c r="AI8" s="214"/>
      <c r="AJ8" s="214"/>
      <c r="AK8" s="214"/>
      <c r="AL8" s="214"/>
      <c r="AM8" s="214"/>
      <c r="AN8" s="214"/>
      <c r="AO8" s="214"/>
      <c r="AP8" s="214"/>
      <c r="AQ8" s="214"/>
      <c r="AR8" s="214"/>
      <c r="AS8" s="224"/>
    </row>
    <row r="9" spans="1:45" ht="60" customHeight="1" x14ac:dyDescent="0.35">
      <c r="A9" s="221" t="s">
        <v>5165</v>
      </c>
      <c r="B9" s="208" t="s">
        <v>5185</v>
      </c>
      <c r="C9" s="209" t="s">
        <v>5186</v>
      </c>
      <c r="D9" s="211" t="s">
        <v>5187</v>
      </c>
      <c r="E9" s="213" t="str">
        <f>IF(COUNTIF(F9:AS9,"&lt;&gt;")=0,"",SUMPRODUCT(((Recommendations[ImplStatus]="Implemented")+(Recommendations[ImplStatus]="Compensated"))*ISNUMBER(MATCH(Recommendations[Id],F9:AS9,0)))/COUNTIF(F9:AS9,"&lt;&gt;"))</f>
        <v/>
      </c>
      <c r="F9" s="214"/>
      <c r="G9" s="214"/>
      <c r="H9" s="214"/>
      <c r="I9" s="214"/>
      <c r="J9" s="214"/>
      <c r="K9" s="214"/>
      <c r="L9" s="214"/>
      <c r="M9" s="214"/>
      <c r="N9" s="214"/>
      <c r="O9" s="214"/>
      <c r="P9" s="214"/>
      <c r="Q9" s="214"/>
      <c r="R9" s="214"/>
      <c r="S9" s="214"/>
      <c r="T9" s="214"/>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224"/>
    </row>
    <row r="10" spans="1:45" ht="60" customHeight="1" x14ac:dyDescent="0.35">
      <c r="A10" s="221" t="s">
        <v>5165</v>
      </c>
      <c r="B10" s="208" t="s">
        <v>5188</v>
      </c>
      <c r="C10" s="209" t="s">
        <v>5189</v>
      </c>
      <c r="D10" s="211" t="s">
        <v>5190</v>
      </c>
      <c r="E10" s="213" t="str">
        <f>IF(COUNTIF(F10:AS10,"&lt;&gt;")=0,"",SUMPRODUCT(((Recommendations[ImplStatus]="Implemented")+(Recommendations[ImplStatus]="Compensated"))*ISNUMBER(MATCH(Recommendations[Id],F10:AS10,0)))/COUNTIF(F10:AS10,"&lt;&gt;"))</f>
        <v/>
      </c>
      <c r="F10" s="214"/>
      <c r="G10" s="214"/>
      <c r="H10" s="214"/>
      <c r="I10" s="214"/>
      <c r="J10" s="214"/>
      <c r="K10" s="214"/>
      <c r="L10" s="214"/>
      <c r="M10" s="214"/>
      <c r="N10" s="214"/>
      <c r="O10" s="214"/>
      <c r="P10" s="214"/>
      <c r="Q10" s="214"/>
      <c r="R10" s="214"/>
      <c r="S10" s="214"/>
      <c r="T10" s="214"/>
      <c r="U10" s="214"/>
      <c r="V10" s="214"/>
      <c r="W10" s="214"/>
      <c r="X10" s="214"/>
      <c r="Y10" s="214"/>
      <c r="Z10" s="214"/>
      <c r="AA10" s="214"/>
      <c r="AB10" s="214"/>
      <c r="AC10" s="214"/>
      <c r="AD10" s="214"/>
      <c r="AE10" s="214"/>
      <c r="AF10" s="214"/>
      <c r="AG10" s="214"/>
      <c r="AH10" s="214"/>
      <c r="AI10" s="214"/>
      <c r="AJ10" s="214"/>
      <c r="AK10" s="214"/>
      <c r="AL10" s="214"/>
      <c r="AM10" s="214"/>
      <c r="AN10" s="214"/>
      <c r="AO10" s="214"/>
      <c r="AP10" s="214"/>
      <c r="AQ10" s="214"/>
      <c r="AR10" s="214"/>
      <c r="AS10" s="224"/>
    </row>
    <row r="11" spans="1:45" ht="60" customHeight="1" x14ac:dyDescent="0.35">
      <c r="A11" s="221" t="s">
        <v>5165</v>
      </c>
      <c r="B11" s="208" t="s">
        <v>5191</v>
      </c>
      <c r="C11" s="209" t="s">
        <v>5192</v>
      </c>
      <c r="D11" s="211" t="s">
        <v>5193</v>
      </c>
      <c r="E11" s="213" t="str">
        <f>IF(COUNTIF(F11:AS11,"&lt;&gt;")=0,"",SUMPRODUCT(((Recommendations[ImplStatus]="Implemented")+(Recommendations[ImplStatus]="Compensated"))*ISNUMBER(MATCH(Recommendations[Id],F11:AS11,0)))/COUNTIF(F11:AS11,"&lt;&gt;"))</f>
        <v/>
      </c>
      <c r="F11" s="214"/>
      <c r="G11" s="214"/>
      <c r="H11" s="214"/>
      <c r="I11" s="214"/>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4"/>
      <c r="AM11" s="214"/>
      <c r="AN11" s="214"/>
      <c r="AO11" s="214"/>
      <c r="AP11" s="214"/>
      <c r="AQ11" s="214"/>
      <c r="AR11" s="214"/>
      <c r="AS11" s="224"/>
    </row>
    <row r="12" spans="1:45" ht="60" customHeight="1" x14ac:dyDescent="0.35">
      <c r="A12" s="221" t="s">
        <v>5165</v>
      </c>
      <c r="B12" s="208" t="s">
        <v>5194</v>
      </c>
      <c r="C12" s="209" t="s">
        <v>5195</v>
      </c>
      <c r="D12" s="211" t="s">
        <v>5196</v>
      </c>
      <c r="E12" s="213" t="str">
        <f>IF(COUNTIF(F12:AS12,"&lt;&gt;")=0,"",SUMPRODUCT(((Recommendations[ImplStatus]="Implemented")+(Recommendations[ImplStatus]="Compensated"))*ISNUMBER(MATCH(Recommendations[Id],F12:AS12,0)))/COUNTIF(F12:AS12,"&lt;&gt;"))</f>
        <v/>
      </c>
      <c r="F12" s="214"/>
      <c r="G12" s="214"/>
      <c r="H12" s="214"/>
      <c r="I12" s="214"/>
      <c r="J12" s="214"/>
      <c r="K12" s="214"/>
      <c r="L12" s="214"/>
      <c r="M12" s="214"/>
      <c r="N12" s="214"/>
      <c r="O12" s="214"/>
      <c r="P12" s="214"/>
      <c r="Q12" s="214"/>
      <c r="R12" s="214"/>
      <c r="S12" s="214"/>
      <c r="T12" s="214"/>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24"/>
    </row>
    <row r="13" spans="1:45" ht="60" customHeight="1" x14ac:dyDescent="0.35">
      <c r="A13" s="221" t="s">
        <v>5165</v>
      </c>
      <c r="B13" s="208" t="s">
        <v>5197</v>
      </c>
      <c r="C13" s="209" t="s">
        <v>5198</v>
      </c>
      <c r="D13" s="211" t="s">
        <v>5199</v>
      </c>
      <c r="E13" s="213" t="str">
        <f>IF(COUNTIF(F13:AS13,"&lt;&gt;")=0,"",SUMPRODUCT(((Recommendations[ImplStatus]="Implemented")+(Recommendations[ImplStatus]="Compensated"))*ISNUMBER(MATCH(Recommendations[Id],F13:AS13,0)))/COUNTIF(F13:AS13,"&lt;&gt;"))</f>
        <v/>
      </c>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24"/>
    </row>
    <row r="14" spans="1:45" ht="60" customHeight="1" x14ac:dyDescent="0.35">
      <c r="A14" s="221" t="s">
        <v>5165</v>
      </c>
      <c r="B14" s="208" t="s">
        <v>5200</v>
      </c>
      <c r="C14" s="209" t="s">
        <v>5201</v>
      </c>
      <c r="D14" s="211" t="s">
        <v>5202</v>
      </c>
      <c r="E14" s="213" t="str">
        <f>IF(COUNTIF(F14:AS14,"&lt;&gt;")=0,"",SUMPRODUCT(((Recommendations[ImplStatus]="Implemented")+(Recommendations[ImplStatus]="Compensated"))*ISNUMBER(MATCH(Recommendations[Id],F14:AS14,0)))/COUNTIF(F14:AS14,"&lt;&gt;"))</f>
        <v/>
      </c>
      <c r="F14" s="214"/>
      <c r="G14" s="214"/>
      <c r="H14" s="214"/>
      <c r="I14" s="214"/>
      <c r="J14" s="214"/>
      <c r="K14" s="214"/>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4"/>
      <c r="AI14" s="214"/>
      <c r="AJ14" s="214"/>
      <c r="AK14" s="214"/>
      <c r="AL14" s="214"/>
      <c r="AM14" s="214"/>
      <c r="AN14" s="214"/>
      <c r="AO14" s="214"/>
      <c r="AP14" s="214"/>
      <c r="AQ14" s="214"/>
      <c r="AR14" s="214"/>
      <c r="AS14" s="224"/>
    </row>
    <row r="15" spans="1:45" ht="60" customHeight="1" x14ac:dyDescent="0.35">
      <c r="A15" s="221" t="s">
        <v>5165</v>
      </c>
      <c r="B15" s="208" t="s">
        <v>5203</v>
      </c>
      <c r="C15" s="209" t="s">
        <v>5204</v>
      </c>
      <c r="D15" s="211" t="s">
        <v>5205</v>
      </c>
      <c r="E15" s="213" t="str">
        <f>IF(COUNTIF(F15:AS15,"&lt;&gt;")=0,"",SUMPRODUCT(((Recommendations[ImplStatus]="Implemented")+(Recommendations[ImplStatus]="Compensated"))*ISNUMBER(MATCH(Recommendations[Id],F15:AS15,0)))/COUNTIF(F15:AS15,"&lt;&gt;"))</f>
        <v/>
      </c>
      <c r="F15" s="214"/>
      <c r="G15" s="214"/>
      <c r="H15" s="214"/>
      <c r="I15" s="214"/>
      <c r="J15" s="214"/>
      <c r="K15" s="214"/>
      <c r="L15" s="214"/>
      <c r="M15" s="214"/>
      <c r="N15" s="214"/>
      <c r="O15" s="214"/>
      <c r="P15" s="214"/>
      <c r="Q15" s="214"/>
      <c r="R15" s="214"/>
      <c r="S15" s="214"/>
      <c r="T15" s="214"/>
      <c r="U15" s="214"/>
      <c r="V15" s="214"/>
      <c r="W15" s="214"/>
      <c r="X15" s="214"/>
      <c r="Y15" s="214"/>
      <c r="Z15" s="214"/>
      <c r="AA15" s="214"/>
      <c r="AB15" s="214"/>
      <c r="AC15" s="214"/>
      <c r="AD15" s="214"/>
      <c r="AE15" s="214"/>
      <c r="AF15" s="214"/>
      <c r="AG15" s="214"/>
      <c r="AH15" s="214"/>
      <c r="AI15" s="214"/>
      <c r="AJ15" s="214"/>
      <c r="AK15" s="214"/>
      <c r="AL15" s="214"/>
      <c r="AM15" s="214"/>
      <c r="AN15" s="214"/>
      <c r="AO15" s="214"/>
      <c r="AP15" s="214"/>
      <c r="AQ15" s="214"/>
      <c r="AR15" s="214"/>
      <c r="AS15" s="224"/>
    </row>
    <row r="16" spans="1:45" ht="60" customHeight="1" x14ac:dyDescent="0.35">
      <c r="A16" s="221" t="s">
        <v>5165</v>
      </c>
      <c r="B16" s="208" t="s">
        <v>5206</v>
      </c>
      <c r="C16" s="209" t="s">
        <v>5207</v>
      </c>
      <c r="D16" s="211" t="s">
        <v>5208</v>
      </c>
      <c r="E16" s="213" t="str">
        <f>IF(COUNTIF(F16:AS16,"&lt;&gt;")=0,"",SUMPRODUCT(((Recommendations[ImplStatus]="Implemented")+(Recommendations[ImplStatus]="Compensated"))*ISNUMBER(MATCH(Recommendations[Id],F16:AS16,0)))/COUNTIF(F16:AS16,"&lt;&gt;"))</f>
        <v/>
      </c>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214"/>
      <c r="AO16" s="214"/>
      <c r="AP16" s="214"/>
      <c r="AQ16" s="214"/>
      <c r="AR16" s="214"/>
      <c r="AS16" s="224"/>
    </row>
    <row r="17" spans="1:45" ht="60" customHeight="1" x14ac:dyDescent="0.35">
      <c r="A17" s="221" t="s">
        <v>5165</v>
      </c>
      <c r="B17" s="208" t="s">
        <v>5209</v>
      </c>
      <c r="C17" s="209" t="s">
        <v>5210</v>
      </c>
      <c r="D17" s="211" t="s">
        <v>5211</v>
      </c>
      <c r="E17" s="213" t="str">
        <f>IF(COUNTIF(F17:AS17,"&lt;&gt;")=0,"",SUMPRODUCT(((Recommendations[ImplStatus]="Implemented")+(Recommendations[ImplStatus]="Compensated"))*ISNUMBER(MATCH(Recommendations[Id],F17:AS17,0)))/COUNTIF(F17:AS17,"&lt;&gt;"))</f>
        <v/>
      </c>
      <c r="F17" s="214"/>
      <c r="G17" s="214"/>
      <c r="H17" s="214"/>
      <c r="I17" s="214"/>
      <c r="J17" s="214"/>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4"/>
      <c r="AH17" s="214"/>
      <c r="AI17" s="214"/>
      <c r="AJ17" s="214"/>
      <c r="AK17" s="214"/>
      <c r="AL17" s="214"/>
      <c r="AM17" s="214"/>
      <c r="AN17" s="214"/>
      <c r="AO17" s="214"/>
      <c r="AP17" s="214"/>
      <c r="AQ17" s="214"/>
      <c r="AR17" s="214"/>
      <c r="AS17" s="224"/>
    </row>
    <row r="18" spans="1:45" ht="60" customHeight="1" x14ac:dyDescent="0.35">
      <c r="A18" s="221" t="s">
        <v>5165</v>
      </c>
      <c r="B18" s="208" t="s">
        <v>5212</v>
      </c>
      <c r="C18" s="209" t="s">
        <v>5213</v>
      </c>
      <c r="D18" s="211" t="s">
        <v>5214</v>
      </c>
      <c r="E18" s="213" t="str">
        <f>IF(COUNTIF(F18:AS18,"&lt;&gt;")=0,"",SUMPRODUCT(((Recommendations[ImplStatus]="Implemented")+(Recommendations[ImplStatus]="Compensated"))*ISNUMBER(MATCH(Recommendations[Id],F18:AS18,0)))/COUNTIF(F18:AS18,"&lt;&gt;"))</f>
        <v/>
      </c>
      <c r="F18" s="214"/>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4"/>
      <c r="AN18" s="214"/>
      <c r="AO18" s="214"/>
      <c r="AP18" s="214"/>
      <c r="AQ18" s="214"/>
      <c r="AR18" s="214"/>
      <c r="AS18" s="224"/>
    </row>
    <row r="19" spans="1:45" ht="60" customHeight="1" x14ac:dyDescent="0.35">
      <c r="A19" s="221" t="s">
        <v>5165</v>
      </c>
      <c r="B19" s="208" t="s">
        <v>5215</v>
      </c>
      <c r="C19" s="209" t="s">
        <v>5216</v>
      </c>
      <c r="D19" s="211" t="s">
        <v>5217</v>
      </c>
      <c r="E19" s="213" t="str">
        <f>IF(COUNTIF(F19:AS19,"&lt;&gt;")=0,"",SUMPRODUCT(((Recommendations[ImplStatus]="Implemented")+(Recommendations[ImplStatus]="Compensated"))*ISNUMBER(MATCH(Recommendations[Id],F19:AS19,0)))/COUNTIF(F19:AS19,"&lt;&gt;"))</f>
        <v/>
      </c>
      <c r="F19" s="214"/>
      <c r="G19" s="214"/>
      <c r="H19" s="214"/>
      <c r="I19" s="214"/>
      <c r="J19" s="214"/>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4"/>
      <c r="AN19" s="214"/>
      <c r="AO19" s="214"/>
      <c r="AP19" s="214"/>
      <c r="AQ19" s="214"/>
      <c r="AR19" s="214"/>
      <c r="AS19" s="224"/>
    </row>
    <row r="20" spans="1:45" ht="60" customHeight="1" x14ac:dyDescent="0.35">
      <c r="A20" s="221" t="s">
        <v>5165</v>
      </c>
      <c r="B20" s="208" t="s">
        <v>5218</v>
      </c>
      <c r="C20" s="209" t="s">
        <v>5219</v>
      </c>
      <c r="D20" s="211" t="s">
        <v>5220</v>
      </c>
      <c r="E20" s="213" t="str">
        <f>IF(COUNTIF(F20:AS20,"&lt;&gt;")=0,"",SUMPRODUCT(((Recommendations[ImplStatus]="Implemented")+(Recommendations[ImplStatus]="Compensated"))*ISNUMBER(MATCH(Recommendations[Id],F20:AS20,0)))/COUNTIF(F20:AS20,"&lt;&gt;"))</f>
        <v/>
      </c>
      <c r="F20" s="214"/>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4"/>
      <c r="AN20" s="214"/>
      <c r="AO20" s="214"/>
      <c r="AP20" s="214"/>
      <c r="AQ20" s="214"/>
      <c r="AR20" s="214"/>
      <c r="AS20" s="224"/>
    </row>
    <row r="21" spans="1:45" ht="60" customHeight="1" x14ac:dyDescent="0.35">
      <c r="A21" s="221" t="s">
        <v>5165</v>
      </c>
      <c r="B21" s="208" t="s">
        <v>5221</v>
      </c>
      <c r="C21" s="209" t="s">
        <v>5222</v>
      </c>
      <c r="D21" s="211" t="s">
        <v>5223</v>
      </c>
      <c r="E21" s="213" t="str">
        <f>IF(COUNTIF(F21:AS21,"&lt;&gt;")=0,"",SUMPRODUCT(((Recommendations[ImplStatus]="Implemented")+(Recommendations[ImplStatus]="Compensated"))*ISNUMBER(MATCH(Recommendations[Id],F21:AS21,0)))/COUNTIF(F21:AS21,"&lt;&gt;"))</f>
        <v/>
      </c>
      <c r="F21" s="214"/>
      <c r="G21" s="214"/>
      <c r="H21" s="214"/>
      <c r="I21" s="214"/>
      <c r="J21" s="214"/>
      <c r="K21" s="214"/>
      <c r="L21" s="214"/>
      <c r="M21" s="214"/>
      <c r="N21" s="214"/>
      <c r="O21" s="214"/>
      <c r="P21" s="214"/>
      <c r="Q21" s="214"/>
      <c r="R21" s="214"/>
      <c r="S21" s="214"/>
      <c r="T21" s="214"/>
      <c r="U21" s="214"/>
      <c r="V21" s="214"/>
      <c r="W21" s="214"/>
      <c r="X21" s="214"/>
      <c r="Y21" s="214"/>
      <c r="Z21" s="214"/>
      <c r="AA21" s="214"/>
      <c r="AB21" s="214"/>
      <c r="AC21" s="214"/>
      <c r="AD21" s="214"/>
      <c r="AE21" s="214"/>
      <c r="AF21" s="214"/>
      <c r="AG21" s="214"/>
      <c r="AH21" s="214"/>
      <c r="AI21" s="214"/>
      <c r="AJ21" s="214"/>
      <c r="AK21" s="214"/>
      <c r="AL21" s="214"/>
      <c r="AM21" s="214"/>
      <c r="AN21" s="214"/>
      <c r="AO21" s="214"/>
      <c r="AP21" s="214"/>
      <c r="AQ21" s="214"/>
      <c r="AR21" s="214"/>
      <c r="AS21" s="224"/>
    </row>
    <row r="22" spans="1:45" ht="60" customHeight="1" x14ac:dyDescent="0.35">
      <c r="A22" s="221" t="s">
        <v>5165</v>
      </c>
      <c r="B22" s="208" t="s">
        <v>5224</v>
      </c>
      <c r="C22" s="209" t="s">
        <v>5225</v>
      </c>
      <c r="D22" s="211" t="s">
        <v>5226</v>
      </c>
      <c r="E22" s="213" t="str">
        <f>IF(COUNTIF(F22:AS22,"&lt;&gt;")=0,"",SUMPRODUCT(((Recommendations[ImplStatus]="Implemented")+(Recommendations[ImplStatus]="Compensated"))*ISNUMBER(MATCH(Recommendations[Id],F22:AS22,0)))/COUNTIF(F22:AS22,"&lt;&gt;"))</f>
        <v/>
      </c>
      <c r="F22" s="214"/>
      <c r="G22" s="214"/>
      <c r="H22" s="214"/>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24"/>
    </row>
    <row r="23" spans="1:45" ht="60" customHeight="1" x14ac:dyDescent="0.35">
      <c r="A23" s="221" t="s">
        <v>5165</v>
      </c>
      <c r="B23" s="208" t="s">
        <v>5227</v>
      </c>
      <c r="C23" s="209" t="s">
        <v>5228</v>
      </c>
      <c r="D23" s="211" t="s">
        <v>5229</v>
      </c>
      <c r="E23" s="213" t="str">
        <f>IF(COUNTIF(F23:AS23,"&lt;&gt;")=0,"",SUMPRODUCT(((Recommendations[ImplStatus]="Implemented")+(Recommendations[ImplStatus]="Compensated"))*ISNUMBER(MATCH(Recommendations[Id],F23:AS23,0)))/COUNTIF(F23:AS23,"&lt;&gt;"))</f>
        <v/>
      </c>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14"/>
      <c r="AI23" s="214"/>
      <c r="AJ23" s="214"/>
      <c r="AK23" s="214"/>
      <c r="AL23" s="214"/>
      <c r="AM23" s="214"/>
      <c r="AN23" s="214"/>
      <c r="AO23" s="214"/>
      <c r="AP23" s="214"/>
      <c r="AQ23" s="214"/>
      <c r="AR23" s="214"/>
      <c r="AS23" s="224"/>
    </row>
    <row r="24" spans="1:45" ht="60" customHeight="1" x14ac:dyDescent="0.35">
      <c r="A24" s="221" t="s">
        <v>5165</v>
      </c>
      <c r="B24" s="208" t="s">
        <v>5230</v>
      </c>
      <c r="C24" s="209" t="s">
        <v>5231</v>
      </c>
      <c r="D24" s="211" t="s">
        <v>5232</v>
      </c>
      <c r="E24" s="213" t="str">
        <f>IF(COUNTIF(F24:AS24,"&lt;&gt;")=0,"",SUMPRODUCT(((Recommendations[ImplStatus]="Implemented")+(Recommendations[ImplStatus]="Compensated"))*ISNUMBER(MATCH(Recommendations[Id],F24:AS24,0)))/COUNTIF(F24:AS24,"&lt;&gt;"))</f>
        <v/>
      </c>
      <c r="F24" s="214"/>
      <c r="G24" s="214"/>
      <c r="H24" s="214"/>
      <c r="I24" s="214"/>
      <c r="J24" s="214"/>
      <c r="K24" s="214"/>
      <c r="L24" s="214"/>
      <c r="M24" s="214"/>
      <c r="N24" s="214"/>
      <c r="O24" s="214"/>
      <c r="P24" s="214"/>
      <c r="Q24" s="214"/>
      <c r="R24" s="214"/>
      <c r="S24" s="214"/>
      <c r="T24" s="214"/>
      <c r="U24" s="214"/>
      <c r="V24" s="214"/>
      <c r="W24" s="214"/>
      <c r="X24" s="214"/>
      <c r="Y24" s="214"/>
      <c r="Z24" s="214"/>
      <c r="AA24" s="214"/>
      <c r="AB24" s="214"/>
      <c r="AC24" s="214"/>
      <c r="AD24" s="214"/>
      <c r="AE24" s="214"/>
      <c r="AF24" s="214"/>
      <c r="AG24" s="214"/>
      <c r="AH24" s="214"/>
      <c r="AI24" s="214"/>
      <c r="AJ24" s="214"/>
      <c r="AK24" s="214"/>
      <c r="AL24" s="214"/>
      <c r="AM24" s="214"/>
      <c r="AN24" s="214"/>
      <c r="AO24" s="214"/>
      <c r="AP24" s="214"/>
      <c r="AQ24" s="214"/>
      <c r="AR24" s="214"/>
      <c r="AS24" s="224"/>
    </row>
    <row r="25" spans="1:45" ht="60" customHeight="1" x14ac:dyDescent="0.35">
      <c r="A25" s="221" t="s">
        <v>5165</v>
      </c>
      <c r="B25" s="208" t="s">
        <v>5233</v>
      </c>
      <c r="C25" s="209" t="s">
        <v>5234</v>
      </c>
      <c r="D25" s="211" t="s">
        <v>5235</v>
      </c>
      <c r="E25" s="213" t="str">
        <f>IF(COUNTIF(F25:AS25,"&lt;&gt;")=0,"",SUMPRODUCT(((Recommendations[ImplStatus]="Implemented")+(Recommendations[ImplStatus]="Compensated"))*ISNUMBER(MATCH(Recommendations[Id],F25:AS25,0)))/COUNTIF(F25:AS25,"&lt;&gt;"))</f>
        <v/>
      </c>
      <c r="F25" s="214"/>
      <c r="G25" s="214"/>
      <c r="H25" s="214"/>
      <c r="I25" s="214"/>
      <c r="J25" s="214"/>
      <c r="K25" s="214"/>
      <c r="L25" s="214"/>
      <c r="M25" s="214"/>
      <c r="N25" s="214"/>
      <c r="O25" s="214"/>
      <c r="P25" s="214"/>
      <c r="Q25" s="214"/>
      <c r="R25" s="214"/>
      <c r="S25" s="214"/>
      <c r="T25" s="214"/>
      <c r="U25" s="214"/>
      <c r="V25" s="214"/>
      <c r="W25" s="214"/>
      <c r="X25" s="214"/>
      <c r="Y25" s="214"/>
      <c r="Z25" s="214"/>
      <c r="AA25" s="214"/>
      <c r="AB25" s="214"/>
      <c r="AC25" s="214"/>
      <c r="AD25" s="214"/>
      <c r="AE25" s="214"/>
      <c r="AF25" s="214"/>
      <c r="AG25" s="214"/>
      <c r="AH25" s="214"/>
      <c r="AI25" s="214"/>
      <c r="AJ25" s="214"/>
      <c r="AK25" s="214"/>
      <c r="AL25" s="214"/>
      <c r="AM25" s="214"/>
      <c r="AN25" s="214"/>
      <c r="AO25" s="214"/>
      <c r="AP25" s="214"/>
      <c r="AQ25" s="214"/>
      <c r="AR25" s="214"/>
      <c r="AS25" s="224"/>
    </row>
    <row r="26" spans="1:45" ht="60" customHeight="1" x14ac:dyDescent="0.35">
      <c r="A26" s="221" t="s">
        <v>5165</v>
      </c>
      <c r="B26" s="208" t="s">
        <v>5236</v>
      </c>
      <c r="C26" s="209" t="s">
        <v>5237</v>
      </c>
      <c r="D26" s="211" t="s">
        <v>5238</v>
      </c>
      <c r="E26" s="213" t="str">
        <f>IF(COUNTIF(F26:AS26,"&lt;&gt;")=0,"",SUMPRODUCT(((Recommendations[ImplStatus]="Implemented")+(Recommendations[ImplStatus]="Compensated"))*ISNUMBER(MATCH(Recommendations[Id],F26:AS26,0)))/COUNTIF(F26:AS26,"&lt;&gt;"))</f>
        <v/>
      </c>
      <c r="F26" s="214"/>
      <c r="G26" s="214"/>
      <c r="H26" s="214"/>
      <c r="I26" s="214"/>
      <c r="J26" s="214"/>
      <c r="K26" s="214"/>
      <c r="L26" s="214"/>
      <c r="M26" s="214"/>
      <c r="N26" s="214"/>
      <c r="O26" s="214"/>
      <c r="P26" s="214"/>
      <c r="Q26" s="214"/>
      <c r="R26" s="214"/>
      <c r="S26" s="214"/>
      <c r="T26" s="214"/>
      <c r="U26" s="214"/>
      <c r="V26" s="214"/>
      <c r="W26" s="214"/>
      <c r="X26" s="214"/>
      <c r="Y26" s="214"/>
      <c r="Z26" s="214"/>
      <c r="AA26" s="214"/>
      <c r="AB26" s="214"/>
      <c r="AC26" s="214"/>
      <c r="AD26" s="214"/>
      <c r="AE26" s="214"/>
      <c r="AF26" s="214"/>
      <c r="AG26" s="214"/>
      <c r="AH26" s="214"/>
      <c r="AI26" s="214"/>
      <c r="AJ26" s="214"/>
      <c r="AK26" s="214"/>
      <c r="AL26" s="214"/>
      <c r="AM26" s="214"/>
      <c r="AN26" s="214"/>
      <c r="AO26" s="214"/>
      <c r="AP26" s="214"/>
      <c r="AQ26" s="214"/>
      <c r="AR26" s="214"/>
      <c r="AS26" s="224"/>
    </row>
    <row r="27" spans="1:45" ht="60" customHeight="1" x14ac:dyDescent="0.35">
      <c r="A27" s="221" t="s">
        <v>5165</v>
      </c>
      <c r="B27" s="208" t="s">
        <v>5239</v>
      </c>
      <c r="C27" s="209" t="s">
        <v>5240</v>
      </c>
      <c r="D27" s="211" t="s">
        <v>5241</v>
      </c>
      <c r="E27" s="213" t="str">
        <f>IF(COUNTIF(F27:AS27,"&lt;&gt;")=0,"",SUMPRODUCT(((Recommendations[ImplStatus]="Implemented")+(Recommendations[ImplStatus]="Compensated"))*ISNUMBER(MATCH(Recommendations[Id],F27:AS27,0)))/COUNTIF(F27:AS27,"&lt;&gt;"))</f>
        <v/>
      </c>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c r="AL27" s="214"/>
      <c r="AM27" s="214"/>
      <c r="AN27" s="214"/>
      <c r="AO27" s="214"/>
      <c r="AP27" s="214"/>
      <c r="AQ27" s="214"/>
      <c r="AR27" s="214"/>
      <c r="AS27" s="224"/>
    </row>
    <row r="28" spans="1:45" ht="60" customHeight="1" x14ac:dyDescent="0.35">
      <c r="A28" s="221" t="s">
        <v>5165</v>
      </c>
      <c r="B28" s="208" t="s">
        <v>5242</v>
      </c>
      <c r="C28" s="209" t="s">
        <v>5243</v>
      </c>
      <c r="D28" s="211" t="s">
        <v>5244</v>
      </c>
      <c r="E28" s="213" t="str">
        <f>IF(COUNTIF(F28:AS28,"&lt;&gt;")=0,"",SUMPRODUCT(((Recommendations[ImplStatus]="Implemented")+(Recommendations[ImplStatus]="Compensated"))*ISNUMBER(MATCH(Recommendations[Id],F28:AS28,0)))/COUNTIF(F28:AS28,"&lt;&gt;"))</f>
        <v/>
      </c>
      <c r="F28" s="214"/>
      <c r="G28" s="214"/>
      <c r="H28" s="214"/>
      <c r="I28" s="214"/>
      <c r="J28" s="214"/>
      <c r="K28" s="214"/>
      <c r="L28" s="214"/>
      <c r="M28" s="214"/>
      <c r="N28" s="214"/>
      <c r="O28" s="214"/>
      <c r="P28" s="214"/>
      <c r="Q28" s="214"/>
      <c r="R28" s="214"/>
      <c r="S28" s="214"/>
      <c r="T28" s="214"/>
      <c r="U28" s="214"/>
      <c r="V28" s="214"/>
      <c r="W28" s="214"/>
      <c r="X28" s="214"/>
      <c r="Y28" s="214"/>
      <c r="Z28" s="214"/>
      <c r="AA28" s="214"/>
      <c r="AB28" s="214"/>
      <c r="AC28" s="214"/>
      <c r="AD28" s="214"/>
      <c r="AE28" s="214"/>
      <c r="AF28" s="214"/>
      <c r="AG28" s="214"/>
      <c r="AH28" s="214"/>
      <c r="AI28" s="214"/>
      <c r="AJ28" s="214"/>
      <c r="AK28" s="214"/>
      <c r="AL28" s="214"/>
      <c r="AM28" s="214"/>
      <c r="AN28" s="214"/>
      <c r="AO28" s="214"/>
      <c r="AP28" s="214"/>
      <c r="AQ28" s="214"/>
      <c r="AR28" s="214"/>
      <c r="AS28" s="224"/>
    </row>
    <row r="29" spans="1:45" ht="60" customHeight="1" x14ac:dyDescent="0.35">
      <c r="A29" s="221" t="s">
        <v>5165</v>
      </c>
      <c r="B29" s="208" t="s">
        <v>5245</v>
      </c>
      <c r="C29" s="209" t="s">
        <v>5246</v>
      </c>
      <c r="D29" s="211" t="s">
        <v>5247</v>
      </c>
      <c r="E29" s="213" t="str">
        <f>IF(COUNTIF(F29:AS29,"&lt;&gt;")=0,"",SUMPRODUCT(((Recommendations[ImplStatus]="Implemented")+(Recommendations[ImplStatus]="Compensated"))*ISNUMBER(MATCH(Recommendations[Id],F29:AS29,0)))/COUNTIF(F29:AS29,"&lt;&gt;"))</f>
        <v/>
      </c>
      <c r="F29" s="214"/>
      <c r="G29" s="214"/>
      <c r="H29" s="214"/>
      <c r="I29" s="214"/>
      <c r="J29" s="214"/>
      <c r="K29" s="214"/>
      <c r="L29" s="214"/>
      <c r="M29" s="214"/>
      <c r="N29" s="214"/>
      <c r="O29" s="214"/>
      <c r="P29" s="214"/>
      <c r="Q29" s="214"/>
      <c r="R29" s="214"/>
      <c r="S29" s="214"/>
      <c r="T29" s="214"/>
      <c r="U29" s="214"/>
      <c r="V29" s="214"/>
      <c r="W29" s="214"/>
      <c r="X29" s="214"/>
      <c r="Y29" s="214"/>
      <c r="Z29" s="214"/>
      <c r="AA29" s="214"/>
      <c r="AB29" s="214"/>
      <c r="AC29" s="214"/>
      <c r="AD29" s="214"/>
      <c r="AE29" s="214"/>
      <c r="AF29" s="214"/>
      <c r="AG29" s="214"/>
      <c r="AH29" s="214"/>
      <c r="AI29" s="214"/>
      <c r="AJ29" s="214"/>
      <c r="AK29" s="214"/>
      <c r="AL29" s="214"/>
      <c r="AM29" s="214"/>
      <c r="AN29" s="214"/>
      <c r="AO29" s="214"/>
      <c r="AP29" s="214"/>
      <c r="AQ29" s="214"/>
      <c r="AR29" s="214"/>
      <c r="AS29" s="224"/>
    </row>
    <row r="30" spans="1:45" ht="60" customHeight="1" x14ac:dyDescent="0.35">
      <c r="A30" s="221" t="s">
        <v>5165</v>
      </c>
      <c r="B30" s="208" t="s">
        <v>5248</v>
      </c>
      <c r="C30" s="209" t="s">
        <v>5249</v>
      </c>
      <c r="D30" s="211" t="s">
        <v>5250</v>
      </c>
      <c r="E30" s="213" t="str">
        <f>IF(COUNTIF(F30:AS30,"&lt;&gt;")=0,"",SUMPRODUCT(((Recommendations[ImplStatus]="Implemented")+(Recommendations[ImplStatus]="Compensated"))*ISNUMBER(MATCH(Recommendations[Id],F30:AS30,0)))/COUNTIF(F30:AS30,"&lt;&gt;"))</f>
        <v/>
      </c>
      <c r="F30" s="214"/>
      <c r="G30" s="214"/>
      <c r="H30" s="214"/>
      <c r="I30" s="214"/>
      <c r="J30" s="214"/>
      <c r="K30" s="214"/>
      <c r="L30" s="214"/>
      <c r="M30" s="214"/>
      <c r="N30" s="214"/>
      <c r="O30" s="214"/>
      <c r="P30" s="214"/>
      <c r="Q30" s="214"/>
      <c r="R30" s="214"/>
      <c r="S30" s="214"/>
      <c r="T30" s="214"/>
      <c r="U30" s="214"/>
      <c r="V30" s="214"/>
      <c r="W30" s="214"/>
      <c r="X30" s="214"/>
      <c r="Y30" s="214"/>
      <c r="Z30" s="214"/>
      <c r="AA30" s="214"/>
      <c r="AB30" s="214"/>
      <c r="AC30" s="214"/>
      <c r="AD30" s="214"/>
      <c r="AE30" s="214"/>
      <c r="AF30" s="214"/>
      <c r="AG30" s="214"/>
      <c r="AH30" s="214"/>
      <c r="AI30" s="214"/>
      <c r="AJ30" s="214"/>
      <c r="AK30" s="214"/>
      <c r="AL30" s="214"/>
      <c r="AM30" s="214"/>
      <c r="AN30" s="214"/>
      <c r="AO30" s="214"/>
      <c r="AP30" s="214"/>
      <c r="AQ30" s="214"/>
      <c r="AR30" s="214"/>
      <c r="AS30" s="224"/>
    </row>
    <row r="31" spans="1:45" ht="60" customHeight="1" x14ac:dyDescent="0.35">
      <c r="A31" s="221" t="s">
        <v>5165</v>
      </c>
      <c r="B31" s="208" t="s">
        <v>5251</v>
      </c>
      <c r="C31" s="209" t="s">
        <v>5252</v>
      </c>
      <c r="D31" s="211" t="s">
        <v>5253</v>
      </c>
      <c r="E31" s="213" t="str">
        <f>IF(COUNTIF(F31:AS31,"&lt;&gt;")=0,"",SUMPRODUCT(((Recommendations[ImplStatus]="Implemented")+(Recommendations[ImplStatus]="Compensated"))*ISNUMBER(MATCH(Recommendations[Id],F31:AS31,0)))/COUNTIF(F31:AS31,"&lt;&gt;"))</f>
        <v/>
      </c>
      <c r="F31" s="214"/>
      <c r="G31" s="214"/>
      <c r="H31" s="214"/>
      <c r="I31" s="214"/>
      <c r="J31" s="214"/>
      <c r="K31" s="214"/>
      <c r="L31" s="214"/>
      <c r="M31" s="214"/>
      <c r="N31" s="214"/>
      <c r="O31" s="214"/>
      <c r="P31" s="214"/>
      <c r="Q31" s="214"/>
      <c r="R31" s="214"/>
      <c r="S31" s="214"/>
      <c r="T31" s="214"/>
      <c r="U31" s="214"/>
      <c r="V31" s="214"/>
      <c r="W31" s="214"/>
      <c r="X31" s="214"/>
      <c r="Y31" s="214"/>
      <c r="Z31" s="214"/>
      <c r="AA31" s="214"/>
      <c r="AB31" s="214"/>
      <c r="AC31" s="214"/>
      <c r="AD31" s="214"/>
      <c r="AE31" s="214"/>
      <c r="AF31" s="214"/>
      <c r="AG31" s="214"/>
      <c r="AH31" s="214"/>
      <c r="AI31" s="214"/>
      <c r="AJ31" s="214"/>
      <c r="AK31" s="214"/>
      <c r="AL31" s="214"/>
      <c r="AM31" s="214"/>
      <c r="AN31" s="214"/>
      <c r="AO31" s="214"/>
      <c r="AP31" s="214"/>
      <c r="AQ31" s="214"/>
      <c r="AR31" s="214"/>
      <c r="AS31" s="224"/>
    </row>
    <row r="32" spans="1:45" ht="60" customHeight="1" x14ac:dyDescent="0.35">
      <c r="A32" s="221" t="s">
        <v>5165</v>
      </c>
      <c r="B32" s="208" t="s">
        <v>5254</v>
      </c>
      <c r="C32" s="209" t="s">
        <v>5255</v>
      </c>
      <c r="D32" s="211" t="s">
        <v>5256</v>
      </c>
      <c r="E32" s="213" t="str">
        <f>IF(COUNTIF(F32:AS32,"&lt;&gt;")=0,"",SUMPRODUCT(((Recommendations[ImplStatus]="Implemented")+(Recommendations[ImplStatus]="Compensated"))*ISNUMBER(MATCH(Recommendations[Id],F32:AS32,0)))/COUNTIF(F32:AS32,"&lt;&gt;"))</f>
        <v/>
      </c>
      <c r="F32" s="214"/>
      <c r="G32" s="214"/>
      <c r="H32" s="214"/>
      <c r="I32" s="214"/>
      <c r="J32" s="214"/>
      <c r="K32" s="214"/>
      <c r="L32" s="214"/>
      <c r="M32" s="214"/>
      <c r="N32" s="214"/>
      <c r="O32" s="214"/>
      <c r="P32" s="214"/>
      <c r="Q32" s="214"/>
      <c r="R32" s="214"/>
      <c r="S32" s="214"/>
      <c r="T32" s="214"/>
      <c r="U32" s="214"/>
      <c r="V32" s="214"/>
      <c r="W32" s="214"/>
      <c r="X32" s="214"/>
      <c r="Y32" s="214"/>
      <c r="Z32" s="214"/>
      <c r="AA32" s="214"/>
      <c r="AB32" s="214"/>
      <c r="AC32" s="214"/>
      <c r="AD32" s="214"/>
      <c r="AE32" s="214"/>
      <c r="AF32" s="214"/>
      <c r="AG32" s="214"/>
      <c r="AH32" s="214"/>
      <c r="AI32" s="214"/>
      <c r="AJ32" s="214"/>
      <c r="AK32" s="214"/>
      <c r="AL32" s="214"/>
      <c r="AM32" s="214"/>
      <c r="AN32" s="214"/>
      <c r="AO32" s="214"/>
      <c r="AP32" s="214"/>
      <c r="AQ32" s="214"/>
      <c r="AR32" s="214"/>
      <c r="AS32" s="224"/>
    </row>
    <row r="33" spans="1:45" ht="60" customHeight="1" x14ac:dyDescent="0.35">
      <c r="A33" s="221" t="s">
        <v>5165</v>
      </c>
      <c r="B33" s="208" t="s">
        <v>5257</v>
      </c>
      <c r="C33" s="209" t="s">
        <v>5258</v>
      </c>
      <c r="D33" s="211" t="s">
        <v>5259</v>
      </c>
      <c r="E33" s="213" t="str">
        <f>IF(COUNTIF(F33:AS33,"&lt;&gt;")=0,"",SUMPRODUCT(((Recommendations[ImplStatus]="Implemented")+(Recommendations[ImplStatus]="Compensated"))*ISNUMBER(MATCH(Recommendations[Id],F33:AS33,0)))/COUNTIF(F33:AS33,"&lt;&gt;"))</f>
        <v/>
      </c>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4"/>
      <c r="AK33" s="214"/>
      <c r="AL33" s="214"/>
      <c r="AM33" s="214"/>
      <c r="AN33" s="214"/>
      <c r="AO33" s="214"/>
      <c r="AP33" s="214"/>
      <c r="AQ33" s="214"/>
      <c r="AR33" s="214"/>
      <c r="AS33" s="224"/>
    </row>
    <row r="34" spans="1:45" ht="60" customHeight="1" x14ac:dyDescent="0.35">
      <c r="A34" s="221" t="s">
        <v>5165</v>
      </c>
      <c r="B34" s="208" t="s">
        <v>5260</v>
      </c>
      <c r="C34" s="209" t="s">
        <v>5261</v>
      </c>
      <c r="D34" s="211" t="s">
        <v>5262</v>
      </c>
      <c r="E34" s="213" t="str">
        <f>IF(COUNTIF(F34:AS34,"&lt;&gt;")=0,"",SUMPRODUCT(((Recommendations[ImplStatus]="Implemented")+(Recommendations[ImplStatus]="Compensated"))*ISNUMBER(MATCH(Recommendations[Id],F34:AS34,0)))/COUNTIF(F34:AS34,"&lt;&gt;"))</f>
        <v/>
      </c>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14"/>
      <c r="AR34" s="214"/>
      <c r="AS34" s="224"/>
    </row>
    <row r="35" spans="1:45" ht="60" customHeight="1" x14ac:dyDescent="0.35">
      <c r="A35" s="221" t="s">
        <v>5165</v>
      </c>
      <c r="B35" s="208" t="s">
        <v>5263</v>
      </c>
      <c r="C35" s="209" t="s">
        <v>5264</v>
      </c>
      <c r="D35" s="211" t="s">
        <v>5265</v>
      </c>
      <c r="E35" s="213" t="str">
        <f>IF(COUNTIF(F35:AS35,"&lt;&gt;")=0,"",SUMPRODUCT(((Recommendations[ImplStatus]="Implemented")+(Recommendations[ImplStatus]="Compensated"))*ISNUMBER(MATCH(Recommendations[Id],F35:AS35,0)))/COUNTIF(F35:AS35,"&lt;&gt;"))</f>
        <v/>
      </c>
      <c r="F35" s="214"/>
      <c r="G35" s="214"/>
      <c r="H35" s="214"/>
      <c r="I35" s="214"/>
      <c r="J35" s="214"/>
      <c r="K35" s="214"/>
      <c r="L35" s="214"/>
      <c r="M35" s="214"/>
      <c r="N35" s="214"/>
      <c r="O35" s="214"/>
      <c r="P35" s="214"/>
      <c r="Q35" s="214"/>
      <c r="R35" s="214"/>
      <c r="S35" s="214"/>
      <c r="T35" s="214"/>
      <c r="U35" s="214"/>
      <c r="V35" s="214"/>
      <c r="W35" s="214"/>
      <c r="X35" s="214"/>
      <c r="Y35" s="214"/>
      <c r="Z35" s="214"/>
      <c r="AA35" s="214"/>
      <c r="AB35" s="214"/>
      <c r="AC35" s="214"/>
      <c r="AD35" s="214"/>
      <c r="AE35" s="214"/>
      <c r="AF35" s="214"/>
      <c r="AG35" s="214"/>
      <c r="AH35" s="214"/>
      <c r="AI35" s="214"/>
      <c r="AJ35" s="214"/>
      <c r="AK35" s="214"/>
      <c r="AL35" s="214"/>
      <c r="AM35" s="214"/>
      <c r="AN35" s="214"/>
      <c r="AO35" s="214"/>
      <c r="AP35" s="214"/>
      <c r="AQ35" s="214"/>
      <c r="AR35" s="214"/>
      <c r="AS35" s="224"/>
    </row>
    <row r="36" spans="1:45" ht="60" customHeight="1" x14ac:dyDescent="0.35">
      <c r="A36" s="221" t="s">
        <v>5165</v>
      </c>
      <c r="B36" s="208" t="s">
        <v>5266</v>
      </c>
      <c r="C36" s="209" t="s">
        <v>5267</v>
      </c>
      <c r="D36" s="211" t="s">
        <v>5268</v>
      </c>
      <c r="E36" s="213" t="str">
        <f>IF(COUNTIF(F36:AS36,"&lt;&gt;")=0,"",SUMPRODUCT(((Recommendations[ImplStatus]="Implemented")+(Recommendations[ImplStatus]="Compensated"))*ISNUMBER(MATCH(Recommendations[Id],F36:AS36,0)))/COUNTIF(F36:AS36,"&lt;&gt;"))</f>
        <v/>
      </c>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14"/>
      <c r="AR36" s="214"/>
      <c r="AS36" s="224"/>
    </row>
    <row r="37" spans="1:45" ht="60" customHeight="1" x14ac:dyDescent="0.35">
      <c r="A37" s="221" t="s">
        <v>5165</v>
      </c>
      <c r="B37" s="208" t="s">
        <v>5269</v>
      </c>
      <c r="C37" s="209" t="s">
        <v>5270</v>
      </c>
      <c r="D37" s="211" t="s">
        <v>5271</v>
      </c>
      <c r="E37" s="213" t="str">
        <f>IF(COUNTIF(F37:AS37,"&lt;&gt;")=0,"",SUMPRODUCT(((Recommendations[ImplStatus]="Implemented")+(Recommendations[ImplStatus]="Compensated"))*ISNUMBER(MATCH(Recommendations[Id],F37:AS37,0)))/COUNTIF(F37:AS37,"&lt;&gt;"))</f>
        <v/>
      </c>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14"/>
      <c r="AR37" s="214"/>
      <c r="AS37" s="224"/>
    </row>
    <row r="38" spans="1:45" ht="60" customHeight="1" x14ac:dyDescent="0.35">
      <c r="A38" s="221" t="s">
        <v>5165</v>
      </c>
      <c r="B38" s="208" t="s">
        <v>5272</v>
      </c>
      <c r="C38" s="209" t="s">
        <v>5273</v>
      </c>
      <c r="D38" s="211" t="s">
        <v>5274</v>
      </c>
      <c r="E38" s="213" t="str">
        <f>IF(COUNTIF(F38:AS38,"&lt;&gt;")=0,"",SUMPRODUCT(((Recommendations[ImplStatus]="Implemented")+(Recommendations[ImplStatus]="Compensated"))*ISNUMBER(MATCH(Recommendations[Id],F38:AS38,0)))/COUNTIF(F38:AS38,"&lt;&gt;"))</f>
        <v/>
      </c>
      <c r="F38" s="214"/>
      <c r="G38" s="214"/>
      <c r="H38" s="214"/>
      <c r="I38" s="214"/>
      <c r="J38" s="214"/>
      <c r="K38" s="214"/>
      <c r="L38" s="214"/>
      <c r="M38" s="214"/>
      <c r="N38" s="214"/>
      <c r="O38" s="214"/>
      <c r="P38" s="214"/>
      <c r="Q38" s="214"/>
      <c r="R38" s="214"/>
      <c r="S38" s="214"/>
      <c r="T38" s="214"/>
      <c r="U38" s="214"/>
      <c r="V38" s="214"/>
      <c r="W38" s="214"/>
      <c r="X38" s="214"/>
      <c r="Y38" s="214"/>
      <c r="Z38" s="214"/>
      <c r="AA38" s="214"/>
      <c r="AB38" s="214"/>
      <c r="AC38" s="214"/>
      <c r="AD38" s="214"/>
      <c r="AE38" s="214"/>
      <c r="AF38" s="214"/>
      <c r="AG38" s="214"/>
      <c r="AH38" s="214"/>
      <c r="AI38" s="214"/>
      <c r="AJ38" s="214"/>
      <c r="AK38" s="214"/>
      <c r="AL38" s="214"/>
      <c r="AM38" s="214"/>
      <c r="AN38" s="214"/>
      <c r="AO38" s="214"/>
      <c r="AP38" s="214"/>
      <c r="AQ38" s="214"/>
      <c r="AR38" s="214"/>
      <c r="AS38" s="224"/>
    </row>
    <row r="39" spans="1:45" ht="60" customHeight="1" x14ac:dyDescent="0.35">
      <c r="A39" s="221" t="s">
        <v>5165</v>
      </c>
      <c r="B39" s="208" t="s">
        <v>5275</v>
      </c>
      <c r="C39" s="209" t="s">
        <v>5276</v>
      </c>
      <c r="D39" s="211" t="s">
        <v>5277</v>
      </c>
      <c r="E39" s="213" t="str">
        <f>IF(COUNTIF(F39:AS39,"&lt;&gt;")=0,"",SUMPRODUCT(((Recommendations[ImplStatus]="Implemented")+(Recommendations[ImplStatus]="Compensated"))*ISNUMBER(MATCH(Recommendations[Id],F39:AS39,0)))/COUNTIF(F39:AS39,"&lt;&gt;"))</f>
        <v/>
      </c>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214"/>
      <c r="AM39" s="214"/>
      <c r="AN39" s="214"/>
      <c r="AO39" s="214"/>
      <c r="AP39" s="214"/>
      <c r="AQ39" s="214"/>
      <c r="AR39" s="214"/>
      <c r="AS39" s="224"/>
    </row>
    <row r="40" spans="1:45" ht="60" customHeight="1" outlineLevel="1" x14ac:dyDescent="0.35">
      <c r="A40" s="220" t="s">
        <v>5278</v>
      </c>
      <c r="B40" s="207" t="s">
        <v>5279</v>
      </c>
      <c r="C40" s="206"/>
      <c r="D40" s="210"/>
      <c r="E40" s="212" t="str">
        <f>IF(COUNTIF(F40:AS40,"&lt;&gt;")=0,"",SUMPRODUCT(((Recommendations[ImplStatus]="Implemented")+(Recommendations[ImplStatus]="Compensated"))*ISNUMBER(MATCH(Recommendations[Id],F40:AS40,0)))/COUNTIF(F40:AS40,"&lt;&gt;"))</f>
        <v/>
      </c>
      <c r="F40" s="206"/>
      <c r="G40" s="206"/>
      <c r="H40" s="206"/>
      <c r="I40" s="206"/>
      <c r="J40" s="206"/>
      <c r="K40" s="206"/>
      <c r="L40" s="206"/>
      <c r="M40" s="206"/>
      <c r="N40" s="206"/>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23"/>
    </row>
    <row r="41" spans="1:45" ht="60" customHeight="1" x14ac:dyDescent="0.35">
      <c r="A41" s="221" t="s">
        <v>5278</v>
      </c>
      <c r="B41" s="208" t="s">
        <v>5280</v>
      </c>
      <c r="C41" s="209" t="s">
        <v>5281</v>
      </c>
      <c r="D41" s="211" t="s">
        <v>5282</v>
      </c>
      <c r="E41" s="213" t="str">
        <f>IF(COUNTIF(F41:AS41,"&lt;&gt;")=0,"",SUMPRODUCT(((Recommendations[ImplStatus]="Implemented")+(Recommendations[ImplStatus]="Compensated"))*ISNUMBER(MATCH(Recommendations[Id],F41:AS41,0)))/COUNTIF(F41:AS41,"&lt;&gt;"))</f>
        <v/>
      </c>
      <c r="F41" s="214"/>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4"/>
      <c r="AN41" s="214"/>
      <c r="AO41" s="214"/>
      <c r="AP41" s="214"/>
      <c r="AQ41" s="214"/>
      <c r="AR41" s="214"/>
      <c r="AS41" s="224"/>
    </row>
    <row r="42" spans="1:45" ht="60" customHeight="1" x14ac:dyDescent="0.35">
      <c r="A42" s="221" t="s">
        <v>5278</v>
      </c>
      <c r="B42" s="208" t="s">
        <v>5283</v>
      </c>
      <c r="C42" s="209" t="s">
        <v>5284</v>
      </c>
      <c r="D42" s="211" t="s">
        <v>5285</v>
      </c>
      <c r="E42" s="213" t="str">
        <f>IF(COUNTIF(F42:AS42,"&lt;&gt;")=0,"",SUMPRODUCT(((Recommendations[ImplStatus]="Implemented")+(Recommendations[ImplStatus]="Compensated"))*ISNUMBER(MATCH(Recommendations[Id],F42:AS42,0)))/COUNTIF(F42:AS42,"&lt;&gt;"))</f>
        <v/>
      </c>
      <c r="F42" s="214"/>
      <c r="G42" s="214"/>
      <c r="H42" s="214"/>
      <c r="I42" s="214"/>
      <c r="J42" s="214"/>
      <c r="K42" s="214"/>
      <c r="L42" s="214"/>
      <c r="M42" s="214"/>
      <c r="N42" s="214"/>
      <c r="O42" s="214"/>
      <c r="P42" s="214"/>
      <c r="Q42" s="214"/>
      <c r="R42" s="214"/>
      <c r="S42" s="214"/>
      <c r="T42" s="214"/>
      <c r="U42" s="214"/>
      <c r="V42" s="214"/>
      <c r="W42" s="214"/>
      <c r="X42" s="214"/>
      <c r="Y42" s="214"/>
      <c r="Z42" s="214"/>
      <c r="AA42" s="214"/>
      <c r="AB42" s="214"/>
      <c r="AC42" s="214"/>
      <c r="AD42" s="214"/>
      <c r="AE42" s="214"/>
      <c r="AF42" s="214"/>
      <c r="AG42" s="214"/>
      <c r="AH42" s="214"/>
      <c r="AI42" s="214"/>
      <c r="AJ42" s="214"/>
      <c r="AK42" s="214"/>
      <c r="AL42" s="214"/>
      <c r="AM42" s="214"/>
      <c r="AN42" s="214"/>
      <c r="AO42" s="214"/>
      <c r="AP42" s="214"/>
      <c r="AQ42" s="214"/>
      <c r="AR42" s="214"/>
      <c r="AS42" s="224"/>
    </row>
    <row r="43" spans="1:45" ht="60" customHeight="1" x14ac:dyDescent="0.35">
      <c r="A43" s="221" t="s">
        <v>5278</v>
      </c>
      <c r="B43" s="208" t="s">
        <v>5286</v>
      </c>
      <c r="C43" s="209" t="s">
        <v>5287</v>
      </c>
      <c r="D43" s="211" t="s">
        <v>5288</v>
      </c>
      <c r="E43" s="213" t="str">
        <f>IF(COUNTIF(F43:AS43,"&lt;&gt;")=0,"",SUMPRODUCT(((Recommendations[ImplStatus]="Implemented")+(Recommendations[ImplStatus]="Compensated"))*ISNUMBER(MATCH(Recommendations[Id],F43:AS43,0)))/COUNTIF(F43:AS43,"&lt;&gt;"))</f>
        <v/>
      </c>
      <c r="F43" s="214"/>
      <c r="G43" s="214"/>
      <c r="H43" s="214"/>
      <c r="I43" s="214"/>
      <c r="J43" s="214"/>
      <c r="K43" s="214"/>
      <c r="L43" s="214"/>
      <c r="M43" s="214"/>
      <c r="N43" s="214"/>
      <c r="O43" s="214"/>
      <c r="P43" s="214"/>
      <c r="Q43" s="214"/>
      <c r="R43" s="214"/>
      <c r="S43" s="214"/>
      <c r="T43" s="214"/>
      <c r="U43" s="214"/>
      <c r="V43" s="214"/>
      <c r="W43" s="214"/>
      <c r="X43" s="214"/>
      <c r="Y43" s="214"/>
      <c r="Z43" s="214"/>
      <c r="AA43" s="214"/>
      <c r="AB43" s="214"/>
      <c r="AC43" s="214"/>
      <c r="AD43" s="214"/>
      <c r="AE43" s="214"/>
      <c r="AF43" s="214"/>
      <c r="AG43" s="214"/>
      <c r="AH43" s="214"/>
      <c r="AI43" s="214"/>
      <c r="AJ43" s="214"/>
      <c r="AK43" s="214"/>
      <c r="AL43" s="214"/>
      <c r="AM43" s="214"/>
      <c r="AN43" s="214"/>
      <c r="AO43" s="214"/>
      <c r="AP43" s="214"/>
      <c r="AQ43" s="214"/>
      <c r="AR43" s="214"/>
      <c r="AS43" s="224"/>
    </row>
    <row r="44" spans="1:45" ht="60" customHeight="1" x14ac:dyDescent="0.35">
      <c r="A44" s="221" t="s">
        <v>5278</v>
      </c>
      <c r="B44" s="208" t="s">
        <v>5289</v>
      </c>
      <c r="C44" s="209" t="s">
        <v>5290</v>
      </c>
      <c r="D44" s="211" t="s">
        <v>5291</v>
      </c>
      <c r="E44" s="213" t="str">
        <f>IF(COUNTIF(F44:AS44,"&lt;&gt;")=0,"",SUMPRODUCT(((Recommendations[ImplStatus]="Implemented")+(Recommendations[ImplStatus]="Compensated"))*ISNUMBER(MATCH(Recommendations[Id],F44:AS44,0)))/COUNTIF(F44:AS44,"&lt;&gt;"))</f>
        <v/>
      </c>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24"/>
    </row>
    <row r="45" spans="1:45" ht="60" customHeight="1" x14ac:dyDescent="0.35">
      <c r="A45" s="221" t="s">
        <v>5278</v>
      </c>
      <c r="B45" s="208" t="s">
        <v>5292</v>
      </c>
      <c r="C45" s="209" t="s">
        <v>5293</v>
      </c>
      <c r="D45" s="211" t="s">
        <v>5294</v>
      </c>
      <c r="E45" s="213" t="str">
        <f>IF(COUNTIF(F45:AS45,"&lt;&gt;")=0,"",SUMPRODUCT(((Recommendations[ImplStatus]="Implemented")+(Recommendations[ImplStatus]="Compensated"))*ISNUMBER(MATCH(Recommendations[Id],F45:AS45,0)))/COUNTIF(F45:AS45,"&lt;&gt;"))</f>
        <v/>
      </c>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c r="AK45" s="214"/>
      <c r="AL45" s="214"/>
      <c r="AM45" s="214"/>
      <c r="AN45" s="214"/>
      <c r="AO45" s="214"/>
      <c r="AP45" s="214"/>
      <c r="AQ45" s="214"/>
      <c r="AR45" s="214"/>
      <c r="AS45" s="224"/>
    </row>
    <row r="46" spans="1:45" ht="60" customHeight="1" x14ac:dyDescent="0.35">
      <c r="A46" s="221" t="s">
        <v>5278</v>
      </c>
      <c r="B46" s="208" t="s">
        <v>5295</v>
      </c>
      <c r="C46" s="209" t="s">
        <v>5296</v>
      </c>
      <c r="D46" s="211" t="s">
        <v>5297</v>
      </c>
      <c r="E46" s="213" t="str">
        <f>IF(COUNTIF(F46:AS46,"&lt;&gt;")=0,"",SUMPRODUCT(((Recommendations[ImplStatus]="Implemented")+(Recommendations[ImplStatus]="Compensated"))*ISNUMBER(MATCH(Recommendations[Id],F46:AS46,0)))/COUNTIF(F46:AS46,"&lt;&gt;"))</f>
        <v/>
      </c>
      <c r="F46" s="214"/>
      <c r="G46" s="214"/>
      <c r="H46" s="214"/>
      <c r="I46" s="214"/>
      <c r="J46" s="214"/>
      <c r="K46" s="214"/>
      <c r="L46" s="214"/>
      <c r="M46" s="214"/>
      <c r="N46" s="214"/>
      <c r="O46" s="214"/>
      <c r="P46" s="214"/>
      <c r="Q46" s="214"/>
      <c r="R46" s="214"/>
      <c r="S46" s="214"/>
      <c r="T46" s="214"/>
      <c r="U46" s="214"/>
      <c r="V46" s="214"/>
      <c r="W46" s="214"/>
      <c r="X46" s="214"/>
      <c r="Y46" s="214"/>
      <c r="Z46" s="214"/>
      <c r="AA46" s="214"/>
      <c r="AB46" s="214"/>
      <c r="AC46" s="214"/>
      <c r="AD46" s="214"/>
      <c r="AE46" s="214"/>
      <c r="AF46" s="214"/>
      <c r="AG46" s="214"/>
      <c r="AH46" s="214"/>
      <c r="AI46" s="214"/>
      <c r="AJ46" s="214"/>
      <c r="AK46" s="214"/>
      <c r="AL46" s="214"/>
      <c r="AM46" s="214"/>
      <c r="AN46" s="214"/>
      <c r="AO46" s="214"/>
      <c r="AP46" s="214"/>
      <c r="AQ46" s="214"/>
      <c r="AR46" s="214"/>
      <c r="AS46" s="224"/>
    </row>
    <row r="47" spans="1:45" ht="60" customHeight="1" x14ac:dyDescent="0.35">
      <c r="A47" s="221" t="s">
        <v>5278</v>
      </c>
      <c r="B47" s="208" t="s">
        <v>5298</v>
      </c>
      <c r="C47" s="209" t="s">
        <v>5299</v>
      </c>
      <c r="D47" s="211" t="s">
        <v>5300</v>
      </c>
      <c r="E47" s="213" t="str">
        <f>IF(COUNTIF(F47:AS47,"&lt;&gt;")=0,"",SUMPRODUCT(((Recommendations[ImplStatus]="Implemented")+(Recommendations[ImplStatus]="Compensated"))*ISNUMBER(MATCH(Recommendations[Id],F47:AS47,0)))/COUNTIF(F47:AS47,"&lt;&gt;"))</f>
        <v/>
      </c>
      <c r="F47" s="214"/>
      <c r="G47" s="214"/>
      <c r="H47" s="214"/>
      <c r="I47" s="214"/>
      <c r="J47" s="214"/>
      <c r="K47" s="214"/>
      <c r="L47" s="214"/>
      <c r="M47" s="214"/>
      <c r="N47" s="214"/>
      <c r="O47" s="214"/>
      <c r="P47" s="214"/>
      <c r="Q47" s="214"/>
      <c r="R47" s="214"/>
      <c r="S47" s="214"/>
      <c r="T47" s="214"/>
      <c r="U47" s="214"/>
      <c r="V47" s="214"/>
      <c r="W47" s="214"/>
      <c r="X47" s="214"/>
      <c r="Y47" s="214"/>
      <c r="Z47" s="214"/>
      <c r="AA47" s="214"/>
      <c r="AB47" s="214"/>
      <c r="AC47" s="214"/>
      <c r="AD47" s="214"/>
      <c r="AE47" s="214"/>
      <c r="AF47" s="214"/>
      <c r="AG47" s="214"/>
      <c r="AH47" s="214"/>
      <c r="AI47" s="214"/>
      <c r="AJ47" s="214"/>
      <c r="AK47" s="214"/>
      <c r="AL47" s="214"/>
      <c r="AM47" s="214"/>
      <c r="AN47" s="214"/>
      <c r="AO47" s="214"/>
      <c r="AP47" s="214"/>
      <c r="AQ47" s="214"/>
      <c r="AR47" s="214"/>
      <c r="AS47" s="224"/>
    </row>
    <row r="48" spans="1:45" ht="60" customHeight="1" x14ac:dyDescent="0.35">
      <c r="A48" s="221" t="s">
        <v>5278</v>
      </c>
      <c r="B48" s="208" t="s">
        <v>5301</v>
      </c>
      <c r="C48" s="209" t="s">
        <v>5302</v>
      </c>
      <c r="D48" s="211" t="s">
        <v>5303</v>
      </c>
      <c r="E48" s="213" t="str">
        <f>IF(COUNTIF(F48:AS48,"&lt;&gt;")=0,"",SUMPRODUCT(((Recommendations[ImplStatus]="Implemented")+(Recommendations[ImplStatus]="Compensated"))*ISNUMBER(MATCH(Recommendations[Id],F48:AS48,0)))/COUNTIF(F48:AS48,"&lt;&gt;"))</f>
        <v/>
      </c>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24"/>
    </row>
    <row r="49" spans="1:45" ht="60" customHeight="1" outlineLevel="1" x14ac:dyDescent="0.35">
      <c r="A49" s="220" t="s">
        <v>5304</v>
      </c>
      <c r="B49" s="207" t="s">
        <v>5305</v>
      </c>
      <c r="C49" s="206"/>
      <c r="D49" s="210"/>
      <c r="E49" s="212" t="str">
        <f>IF(COUNTIF(F49:AS49,"&lt;&gt;")=0,"",SUMPRODUCT(((Recommendations[ImplStatus]="Implemented")+(Recommendations[ImplStatus]="Compensated"))*ISNUMBER(MATCH(Recommendations[Id],F49:AS49,0)))/COUNTIF(F49:AS49,"&lt;&gt;"))</f>
        <v/>
      </c>
      <c r="F49" s="206"/>
      <c r="G49" s="206"/>
      <c r="H49" s="206"/>
      <c r="I49" s="206"/>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c r="AO49" s="206"/>
      <c r="AP49" s="206"/>
      <c r="AQ49" s="206"/>
      <c r="AR49" s="206"/>
      <c r="AS49" s="223"/>
    </row>
    <row r="50" spans="1:45" ht="60" customHeight="1" x14ac:dyDescent="0.35">
      <c r="A50" s="221" t="s">
        <v>5304</v>
      </c>
      <c r="B50" s="208" t="s">
        <v>5306</v>
      </c>
      <c r="C50" s="209" t="s">
        <v>5307</v>
      </c>
      <c r="D50" s="211" t="s">
        <v>5308</v>
      </c>
      <c r="E50" s="213" t="str">
        <f>IF(COUNTIF(F50:AS50,"&lt;&gt;")=0,"",SUMPRODUCT(((Recommendations[ImplStatus]="Implemented")+(Recommendations[ImplStatus]="Compensated"))*ISNUMBER(MATCH(Recommendations[Id],F50:AS50,0)))/COUNTIF(F50:AS50,"&lt;&gt;"))</f>
        <v/>
      </c>
      <c r="F50" s="214"/>
      <c r="G50" s="214"/>
      <c r="H50" s="214"/>
      <c r="I50" s="214"/>
      <c r="J50" s="214"/>
      <c r="K50" s="214"/>
      <c r="L50" s="214"/>
      <c r="M50" s="214"/>
      <c r="N50" s="214"/>
      <c r="O50" s="214"/>
      <c r="P50" s="214"/>
      <c r="Q50" s="214"/>
      <c r="R50" s="214"/>
      <c r="S50" s="214"/>
      <c r="T50" s="214"/>
      <c r="U50" s="214"/>
      <c r="V50" s="214"/>
      <c r="W50" s="214"/>
      <c r="X50" s="214"/>
      <c r="Y50" s="214"/>
      <c r="Z50" s="214"/>
      <c r="AA50" s="214"/>
      <c r="AB50" s="214"/>
      <c r="AC50" s="214"/>
      <c r="AD50" s="214"/>
      <c r="AE50" s="214"/>
      <c r="AF50" s="214"/>
      <c r="AG50" s="214"/>
      <c r="AH50" s="214"/>
      <c r="AI50" s="214"/>
      <c r="AJ50" s="214"/>
      <c r="AK50" s="214"/>
      <c r="AL50" s="214"/>
      <c r="AM50" s="214"/>
      <c r="AN50" s="214"/>
      <c r="AO50" s="214"/>
      <c r="AP50" s="214"/>
      <c r="AQ50" s="214"/>
      <c r="AR50" s="214"/>
      <c r="AS50" s="224"/>
    </row>
    <row r="51" spans="1:45" ht="60" customHeight="1" x14ac:dyDescent="0.35">
      <c r="A51" s="221" t="s">
        <v>5304</v>
      </c>
      <c r="B51" s="208" t="s">
        <v>5309</v>
      </c>
      <c r="C51" s="209" t="s">
        <v>5310</v>
      </c>
      <c r="D51" s="211" t="s">
        <v>5311</v>
      </c>
      <c r="E51" s="213" t="str">
        <f>IF(COUNTIF(F51:AS51,"&lt;&gt;")=0,"",SUMPRODUCT(((Recommendations[ImplStatus]="Implemented")+(Recommendations[ImplStatus]="Compensated"))*ISNUMBER(MATCH(Recommendations[Id],F51:AS51,0)))/COUNTIF(F51:AS51,"&lt;&gt;"))</f>
        <v/>
      </c>
      <c r="F51" s="214"/>
      <c r="G51" s="214"/>
      <c r="H51" s="214"/>
      <c r="I51" s="214"/>
      <c r="J51" s="214"/>
      <c r="K51" s="214"/>
      <c r="L51" s="214"/>
      <c r="M51" s="214"/>
      <c r="N51" s="214"/>
      <c r="O51" s="214"/>
      <c r="P51" s="214"/>
      <c r="Q51" s="214"/>
      <c r="R51" s="214"/>
      <c r="S51" s="214"/>
      <c r="T51" s="214"/>
      <c r="U51" s="214"/>
      <c r="V51" s="214"/>
      <c r="W51" s="214"/>
      <c r="X51" s="214"/>
      <c r="Y51" s="214"/>
      <c r="Z51" s="214"/>
      <c r="AA51" s="214"/>
      <c r="AB51" s="214"/>
      <c r="AC51" s="214"/>
      <c r="AD51" s="214"/>
      <c r="AE51" s="214"/>
      <c r="AF51" s="214"/>
      <c r="AG51" s="214"/>
      <c r="AH51" s="214"/>
      <c r="AI51" s="214"/>
      <c r="AJ51" s="214"/>
      <c r="AK51" s="214"/>
      <c r="AL51" s="214"/>
      <c r="AM51" s="214"/>
      <c r="AN51" s="214"/>
      <c r="AO51" s="214"/>
      <c r="AP51" s="214"/>
      <c r="AQ51" s="214"/>
      <c r="AR51" s="214"/>
      <c r="AS51" s="224"/>
    </row>
    <row r="52" spans="1:45" ht="60" customHeight="1" x14ac:dyDescent="0.35">
      <c r="A52" s="221" t="s">
        <v>5304</v>
      </c>
      <c r="B52" s="208" t="s">
        <v>5312</v>
      </c>
      <c r="C52" s="209" t="s">
        <v>5313</v>
      </c>
      <c r="D52" s="211" t="s">
        <v>5314</v>
      </c>
      <c r="E52" s="213" t="str">
        <f>IF(COUNTIF(F52:AS52,"&lt;&gt;")=0,"",SUMPRODUCT(((Recommendations[ImplStatus]="Implemented")+(Recommendations[ImplStatus]="Compensated"))*ISNUMBER(MATCH(Recommendations[Id],F52:AS52,0)))/COUNTIF(F52:AS52,"&lt;&gt;"))</f>
        <v/>
      </c>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24"/>
    </row>
    <row r="53" spans="1:45" ht="60" customHeight="1" x14ac:dyDescent="0.35">
      <c r="A53" s="221" t="s">
        <v>5304</v>
      </c>
      <c r="B53" s="208" t="s">
        <v>5315</v>
      </c>
      <c r="C53" s="209" t="s">
        <v>5316</v>
      </c>
      <c r="D53" s="211" t="s">
        <v>5317</v>
      </c>
      <c r="E53" s="213" t="str">
        <f>IF(COUNTIF(F53:AS53,"&lt;&gt;")=0,"",SUMPRODUCT(((Recommendations[ImplStatus]="Implemented")+(Recommendations[ImplStatus]="Compensated"))*ISNUMBER(MATCH(Recommendations[Id],F53:AS53,0)))/COUNTIF(F53:AS53,"&lt;&gt;"))</f>
        <v/>
      </c>
      <c r="F53" s="214"/>
      <c r="G53" s="214"/>
      <c r="H53" s="214"/>
      <c r="I53" s="214"/>
      <c r="J53" s="214"/>
      <c r="K53" s="214"/>
      <c r="L53" s="214"/>
      <c r="M53" s="214"/>
      <c r="N53" s="214"/>
      <c r="O53" s="214"/>
      <c r="P53" s="214"/>
      <c r="Q53" s="214"/>
      <c r="R53" s="214"/>
      <c r="S53" s="214"/>
      <c r="T53" s="214"/>
      <c r="U53" s="214"/>
      <c r="V53" s="214"/>
      <c r="W53" s="214"/>
      <c r="X53" s="214"/>
      <c r="Y53" s="214"/>
      <c r="Z53" s="214"/>
      <c r="AA53" s="214"/>
      <c r="AB53" s="214"/>
      <c r="AC53" s="214"/>
      <c r="AD53" s="214"/>
      <c r="AE53" s="214"/>
      <c r="AF53" s="214"/>
      <c r="AG53" s="214"/>
      <c r="AH53" s="214"/>
      <c r="AI53" s="214"/>
      <c r="AJ53" s="214"/>
      <c r="AK53" s="214"/>
      <c r="AL53" s="214"/>
      <c r="AM53" s="214"/>
      <c r="AN53" s="214"/>
      <c r="AO53" s="214"/>
      <c r="AP53" s="214"/>
      <c r="AQ53" s="214"/>
      <c r="AR53" s="214"/>
      <c r="AS53" s="224"/>
    </row>
    <row r="54" spans="1:45" ht="60" customHeight="1" x14ac:dyDescent="0.35">
      <c r="A54" s="221" t="s">
        <v>5304</v>
      </c>
      <c r="B54" s="208" t="s">
        <v>5318</v>
      </c>
      <c r="C54" s="209" t="s">
        <v>5319</v>
      </c>
      <c r="D54" s="211" t="s">
        <v>5320</v>
      </c>
      <c r="E54" s="213" t="str">
        <f>IF(COUNTIF(F54:AS54,"&lt;&gt;")=0,"",SUMPRODUCT(((Recommendations[ImplStatus]="Implemented")+(Recommendations[ImplStatus]="Compensated"))*ISNUMBER(MATCH(Recommendations[Id],F54:AS54,0)))/COUNTIF(F54:AS54,"&lt;&gt;"))</f>
        <v/>
      </c>
      <c r="F54" s="214"/>
      <c r="G54" s="214"/>
      <c r="H54" s="214"/>
      <c r="I54" s="214"/>
      <c r="J54" s="214"/>
      <c r="K54" s="214"/>
      <c r="L54" s="214"/>
      <c r="M54" s="214"/>
      <c r="N54" s="214"/>
      <c r="O54" s="214"/>
      <c r="P54" s="214"/>
      <c r="Q54" s="214"/>
      <c r="R54" s="214"/>
      <c r="S54" s="214"/>
      <c r="T54" s="214"/>
      <c r="U54" s="214"/>
      <c r="V54" s="214"/>
      <c r="W54" s="214"/>
      <c r="X54" s="214"/>
      <c r="Y54" s="214"/>
      <c r="Z54" s="214"/>
      <c r="AA54" s="214"/>
      <c r="AB54" s="214"/>
      <c r="AC54" s="214"/>
      <c r="AD54" s="214"/>
      <c r="AE54" s="214"/>
      <c r="AF54" s="214"/>
      <c r="AG54" s="214"/>
      <c r="AH54" s="214"/>
      <c r="AI54" s="214"/>
      <c r="AJ54" s="214"/>
      <c r="AK54" s="214"/>
      <c r="AL54" s="214"/>
      <c r="AM54" s="214"/>
      <c r="AN54" s="214"/>
      <c r="AO54" s="214"/>
      <c r="AP54" s="214"/>
      <c r="AQ54" s="214"/>
      <c r="AR54" s="214"/>
      <c r="AS54" s="224"/>
    </row>
    <row r="55" spans="1:45" ht="60" customHeight="1" x14ac:dyDescent="0.35">
      <c r="A55" s="221" t="s">
        <v>5304</v>
      </c>
      <c r="B55" s="208" t="s">
        <v>5321</v>
      </c>
      <c r="C55" s="209" t="s">
        <v>5322</v>
      </c>
      <c r="D55" s="211" t="s">
        <v>5323</v>
      </c>
      <c r="E55" s="213" t="str">
        <f>IF(COUNTIF(F55:AS55,"&lt;&gt;")=0,"",SUMPRODUCT(((Recommendations[ImplStatus]="Implemented")+(Recommendations[ImplStatus]="Compensated"))*ISNUMBER(MATCH(Recommendations[Id],F55:AS55,0)))/COUNTIF(F55:AS55,"&lt;&gt;"))</f>
        <v/>
      </c>
      <c r="F55" s="214"/>
      <c r="G55" s="214"/>
      <c r="H55" s="214"/>
      <c r="I55" s="214"/>
      <c r="J55" s="214"/>
      <c r="K55" s="214"/>
      <c r="L55" s="214"/>
      <c r="M55" s="214"/>
      <c r="N55" s="214"/>
      <c r="O55" s="214"/>
      <c r="P55" s="214"/>
      <c r="Q55" s="214"/>
      <c r="R55" s="214"/>
      <c r="S55" s="214"/>
      <c r="T55" s="214"/>
      <c r="U55" s="214"/>
      <c r="V55" s="214"/>
      <c r="W55" s="214"/>
      <c r="X55" s="214"/>
      <c r="Y55" s="214"/>
      <c r="Z55" s="214"/>
      <c r="AA55" s="214"/>
      <c r="AB55" s="214"/>
      <c r="AC55" s="214"/>
      <c r="AD55" s="214"/>
      <c r="AE55" s="214"/>
      <c r="AF55" s="214"/>
      <c r="AG55" s="214"/>
      <c r="AH55" s="214"/>
      <c r="AI55" s="214"/>
      <c r="AJ55" s="214"/>
      <c r="AK55" s="214"/>
      <c r="AL55" s="214"/>
      <c r="AM55" s="214"/>
      <c r="AN55" s="214"/>
      <c r="AO55" s="214"/>
      <c r="AP55" s="214"/>
      <c r="AQ55" s="214"/>
      <c r="AR55" s="214"/>
      <c r="AS55" s="224"/>
    </row>
    <row r="56" spans="1:45" ht="60" customHeight="1" x14ac:dyDescent="0.35">
      <c r="A56" s="221" t="s">
        <v>5304</v>
      </c>
      <c r="B56" s="208" t="s">
        <v>5324</v>
      </c>
      <c r="C56" s="209" t="s">
        <v>5325</v>
      </c>
      <c r="D56" s="211" t="s">
        <v>5326</v>
      </c>
      <c r="E56" s="213" t="str">
        <f>IF(COUNTIF(F56:AS56,"&lt;&gt;")=0,"",SUMPRODUCT(((Recommendations[ImplStatus]="Implemented")+(Recommendations[ImplStatus]="Compensated"))*ISNUMBER(MATCH(Recommendations[Id],F56:AS56,0)))/COUNTIF(F56:AS56,"&lt;&gt;"))</f>
        <v/>
      </c>
      <c r="F56" s="214"/>
      <c r="G56" s="214"/>
      <c r="H56" s="214"/>
      <c r="I56" s="214"/>
      <c r="J56" s="214"/>
      <c r="K56" s="214"/>
      <c r="L56" s="214"/>
      <c r="M56" s="214"/>
      <c r="N56" s="214"/>
      <c r="O56" s="214"/>
      <c r="P56" s="214"/>
      <c r="Q56" s="214"/>
      <c r="R56" s="214"/>
      <c r="S56" s="214"/>
      <c r="T56" s="214"/>
      <c r="U56" s="214"/>
      <c r="V56" s="214"/>
      <c r="W56" s="214"/>
      <c r="X56" s="214"/>
      <c r="Y56" s="214"/>
      <c r="Z56" s="214"/>
      <c r="AA56" s="214"/>
      <c r="AB56" s="214"/>
      <c r="AC56" s="214"/>
      <c r="AD56" s="214"/>
      <c r="AE56" s="214"/>
      <c r="AF56" s="214"/>
      <c r="AG56" s="214"/>
      <c r="AH56" s="214"/>
      <c r="AI56" s="214"/>
      <c r="AJ56" s="214"/>
      <c r="AK56" s="214"/>
      <c r="AL56" s="214"/>
      <c r="AM56" s="214"/>
      <c r="AN56" s="214"/>
      <c r="AO56" s="214"/>
      <c r="AP56" s="214"/>
      <c r="AQ56" s="214"/>
      <c r="AR56" s="214"/>
      <c r="AS56" s="224"/>
    </row>
    <row r="57" spans="1:45" ht="60" customHeight="1" x14ac:dyDescent="0.35">
      <c r="A57" s="221" t="s">
        <v>5304</v>
      </c>
      <c r="B57" s="208" t="s">
        <v>5327</v>
      </c>
      <c r="C57" s="209" t="s">
        <v>5328</v>
      </c>
      <c r="D57" s="211" t="s">
        <v>5329</v>
      </c>
      <c r="E57" s="213" t="str">
        <f>IF(COUNTIF(F57:AS57,"&lt;&gt;")=0,"",SUMPRODUCT(((Recommendations[ImplStatus]="Implemented")+(Recommendations[ImplStatus]="Compensated"))*ISNUMBER(MATCH(Recommendations[Id],F57:AS57,0)))/COUNTIF(F57:AS57,"&lt;&gt;"))</f>
        <v/>
      </c>
      <c r="F57" s="214"/>
      <c r="G57" s="214"/>
      <c r="H57" s="214"/>
      <c r="I57" s="214"/>
      <c r="J57" s="214"/>
      <c r="K57" s="214"/>
      <c r="L57" s="214"/>
      <c r="M57" s="214"/>
      <c r="N57" s="214"/>
      <c r="O57" s="214"/>
      <c r="P57" s="214"/>
      <c r="Q57" s="214"/>
      <c r="R57" s="214"/>
      <c r="S57" s="214"/>
      <c r="T57" s="214"/>
      <c r="U57" s="214"/>
      <c r="V57" s="214"/>
      <c r="W57" s="214"/>
      <c r="X57" s="214"/>
      <c r="Y57" s="214"/>
      <c r="Z57" s="214"/>
      <c r="AA57" s="214"/>
      <c r="AB57" s="214"/>
      <c r="AC57" s="214"/>
      <c r="AD57" s="214"/>
      <c r="AE57" s="214"/>
      <c r="AF57" s="214"/>
      <c r="AG57" s="214"/>
      <c r="AH57" s="214"/>
      <c r="AI57" s="214"/>
      <c r="AJ57" s="214"/>
      <c r="AK57" s="214"/>
      <c r="AL57" s="214"/>
      <c r="AM57" s="214"/>
      <c r="AN57" s="214"/>
      <c r="AO57" s="214"/>
      <c r="AP57" s="214"/>
      <c r="AQ57" s="214"/>
      <c r="AR57" s="214"/>
      <c r="AS57" s="224"/>
    </row>
    <row r="58" spans="1:45" ht="60" customHeight="1" x14ac:dyDescent="0.35">
      <c r="A58" s="221" t="s">
        <v>5304</v>
      </c>
      <c r="B58" s="208" t="s">
        <v>5330</v>
      </c>
      <c r="C58" s="209" t="s">
        <v>5331</v>
      </c>
      <c r="D58" s="211" t="s">
        <v>5332</v>
      </c>
      <c r="E58" s="213" t="str">
        <f>IF(COUNTIF(F58:AS58,"&lt;&gt;")=0,"",SUMPRODUCT(((Recommendations[ImplStatus]="Implemented")+(Recommendations[ImplStatus]="Compensated"))*ISNUMBER(MATCH(Recommendations[Id],F58:AS58,0)))/COUNTIF(F58:AS58,"&lt;&gt;"))</f>
        <v/>
      </c>
      <c r="F58" s="214"/>
      <c r="G58" s="214"/>
      <c r="H58" s="214"/>
      <c r="I58" s="214"/>
      <c r="J58" s="214"/>
      <c r="K58" s="214"/>
      <c r="L58" s="214"/>
      <c r="M58" s="214"/>
      <c r="N58" s="214"/>
      <c r="O58" s="214"/>
      <c r="P58" s="214"/>
      <c r="Q58" s="214"/>
      <c r="R58" s="214"/>
      <c r="S58" s="214"/>
      <c r="T58" s="214"/>
      <c r="U58" s="214"/>
      <c r="V58" s="214"/>
      <c r="W58" s="214"/>
      <c r="X58" s="214"/>
      <c r="Y58" s="214"/>
      <c r="Z58" s="214"/>
      <c r="AA58" s="214"/>
      <c r="AB58" s="214"/>
      <c r="AC58" s="214"/>
      <c r="AD58" s="214"/>
      <c r="AE58" s="214"/>
      <c r="AF58" s="214"/>
      <c r="AG58" s="214"/>
      <c r="AH58" s="214"/>
      <c r="AI58" s="214"/>
      <c r="AJ58" s="214"/>
      <c r="AK58" s="214"/>
      <c r="AL58" s="214"/>
      <c r="AM58" s="214"/>
      <c r="AN58" s="214"/>
      <c r="AO58" s="214"/>
      <c r="AP58" s="214"/>
      <c r="AQ58" s="214"/>
      <c r="AR58" s="214"/>
      <c r="AS58" s="224"/>
    </row>
    <row r="59" spans="1:45" ht="60" customHeight="1" x14ac:dyDescent="0.35">
      <c r="A59" s="221" t="s">
        <v>5304</v>
      </c>
      <c r="B59" s="208" t="s">
        <v>5333</v>
      </c>
      <c r="C59" s="209" t="s">
        <v>5334</v>
      </c>
      <c r="D59" s="211" t="s">
        <v>5335</v>
      </c>
      <c r="E59" s="213" t="str">
        <f>IF(COUNTIF(F59:AS59,"&lt;&gt;")=0,"",SUMPRODUCT(((Recommendations[ImplStatus]="Implemented")+(Recommendations[ImplStatus]="Compensated"))*ISNUMBER(MATCH(Recommendations[Id],F59:AS59,0)))/COUNTIF(F59:AS59,"&lt;&gt;"))</f>
        <v/>
      </c>
      <c r="F59" s="214"/>
      <c r="G59" s="214"/>
      <c r="H59" s="214"/>
      <c r="I59" s="214"/>
      <c r="J59" s="214"/>
      <c r="K59" s="214"/>
      <c r="L59" s="214"/>
      <c r="M59" s="214"/>
      <c r="N59" s="214"/>
      <c r="O59" s="214"/>
      <c r="P59" s="214"/>
      <c r="Q59" s="214"/>
      <c r="R59" s="214"/>
      <c r="S59" s="214"/>
      <c r="T59" s="214"/>
      <c r="U59" s="214"/>
      <c r="V59" s="214"/>
      <c r="W59" s="214"/>
      <c r="X59" s="214"/>
      <c r="Y59" s="214"/>
      <c r="Z59" s="214"/>
      <c r="AA59" s="214"/>
      <c r="AB59" s="214"/>
      <c r="AC59" s="214"/>
      <c r="AD59" s="214"/>
      <c r="AE59" s="214"/>
      <c r="AF59" s="214"/>
      <c r="AG59" s="214"/>
      <c r="AH59" s="214"/>
      <c r="AI59" s="214"/>
      <c r="AJ59" s="214"/>
      <c r="AK59" s="214"/>
      <c r="AL59" s="214"/>
      <c r="AM59" s="214"/>
      <c r="AN59" s="214"/>
      <c r="AO59" s="214"/>
      <c r="AP59" s="214"/>
      <c r="AQ59" s="214"/>
      <c r="AR59" s="214"/>
      <c r="AS59" s="224"/>
    </row>
    <row r="60" spans="1:45" ht="60" customHeight="1" x14ac:dyDescent="0.35">
      <c r="A60" s="221" t="s">
        <v>5304</v>
      </c>
      <c r="B60" s="208" t="s">
        <v>5336</v>
      </c>
      <c r="C60" s="209" t="s">
        <v>5337</v>
      </c>
      <c r="D60" s="211" t="s">
        <v>5338</v>
      </c>
      <c r="E60" s="213" t="str">
        <f>IF(COUNTIF(F60:AS60,"&lt;&gt;")=0,"",SUMPRODUCT(((Recommendations[ImplStatus]="Implemented")+(Recommendations[ImplStatus]="Compensated"))*ISNUMBER(MATCH(Recommendations[Id],F60:AS60,0)))/COUNTIF(F60:AS60,"&lt;&gt;"))</f>
        <v/>
      </c>
      <c r="F60" s="214"/>
      <c r="G60" s="214"/>
      <c r="H60" s="214"/>
      <c r="I60" s="214"/>
      <c r="J60" s="214"/>
      <c r="K60" s="214"/>
      <c r="L60" s="214"/>
      <c r="M60" s="214"/>
      <c r="N60" s="214"/>
      <c r="O60" s="214"/>
      <c r="P60" s="214"/>
      <c r="Q60" s="214"/>
      <c r="R60" s="214"/>
      <c r="S60" s="214"/>
      <c r="T60" s="214"/>
      <c r="U60" s="214"/>
      <c r="V60" s="214"/>
      <c r="W60" s="214"/>
      <c r="X60" s="214"/>
      <c r="Y60" s="214"/>
      <c r="Z60" s="214"/>
      <c r="AA60" s="214"/>
      <c r="AB60" s="214"/>
      <c r="AC60" s="214"/>
      <c r="AD60" s="214"/>
      <c r="AE60" s="214"/>
      <c r="AF60" s="214"/>
      <c r="AG60" s="214"/>
      <c r="AH60" s="214"/>
      <c r="AI60" s="214"/>
      <c r="AJ60" s="214"/>
      <c r="AK60" s="214"/>
      <c r="AL60" s="214"/>
      <c r="AM60" s="214"/>
      <c r="AN60" s="214"/>
      <c r="AO60" s="214"/>
      <c r="AP60" s="214"/>
      <c r="AQ60" s="214"/>
      <c r="AR60" s="214"/>
      <c r="AS60" s="224"/>
    </row>
    <row r="61" spans="1:45" ht="60" customHeight="1" x14ac:dyDescent="0.35">
      <c r="A61" s="221" t="s">
        <v>5304</v>
      </c>
      <c r="B61" s="208" t="s">
        <v>5339</v>
      </c>
      <c r="C61" s="209" t="s">
        <v>5340</v>
      </c>
      <c r="D61" s="211" t="s">
        <v>5341</v>
      </c>
      <c r="E61" s="213" t="str">
        <f>IF(COUNTIF(F61:AS61,"&lt;&gt;")=0,"",SUMPRODUCT(((Recommendations[ImplStatus]="Implemented")+(Recommendations[ImplStatus]="Compensated"))*ISNUMBER(MATCH(Recommendations[Id],F61:AS61,0)))/COUNTIF(F61:AS61,"&lt;&gt;"))</f>
        <v/>
      </c>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214"/>
      <c r="AI61" s="214"/>
      <c r="AJ61" s="214"/>
      <c r="AK61" s="214"/>
      <c r="AL61" s="214"/>
      <c r="AM61" s="214"/>
      <c r="AN61" s="214"/>
      <c r="AO61" s="214"/>
      <c r="AP61" s="214"/>
      <c r="AQ61" s="214"/>
      <c r="AR61" s="214"/>
      <c r="AS61" s="224"/>
    </row>
    <row r="62" spans="1:45" ht="60" customHeight="1" x14ac:dyDescent="0.35">
      <c r="A62" s="221" t="s">
        <v>5304</v>
      </c>
      <c r="B62" s="208" t="s">
        <v>5342</v>
      </c>
      <c r="C62" s="209" t="s">
        <v>5343</v>
      </c>
      <c r="D62" s="211" t="s">
        <v>5344</v>
      </c>
      <c r="E62" s="213" t="str">
        <f>IF(COUNTIF(F62:AS62,"&lt;&gt;")=0,"",SUMPRODUCT(((Recommendations[ImplStatus]="Implemented")+(Recommendations[ImplStatus]="Compensated"))*ISNUMBER(MATCH(Recommendations[Id],F62:AS62,0)))/COUNTIF(F62:AS62,"&lt;&gt;"))</f>
        <v/>
      </c>
      <c r="F62" s="214"/>
      <c r="G62" s="214"/>
      <c r="H62" s="214"/>
      <c r="I62" s="214"/>
      <c r="J62" s="214"/>
      <c r="K62" s="214"/>
      <c r="L62" s="214"/>
      <c r="M62" s="214"/>
      <c r="N62" s="214"/>
      <c r="O62" s="214"/>
      <c r="P62" s="214"/>
      <c r="Q62" s="214"/>
      <c r="R62" s="214"/>
      <c r="S62" s="214"/>
      <c r="T62" s="214"/>
      <c r="U62" s="214"/>
      <c r="V62" s="214"/>
      <c r="W62" s="214"/>
      <c r="X62" s="214"/>
      <c r="Y62" s="214"/>
      <c r="Z62" s="214"/>
      <c r="AA62" s="214"/>
      <c r="AB62" s="214"/>
      <c r="AC62" s="214"/>
      <c r="AD62" s="214"/>
      <c r="AE62" s="214"/>
      <c r="AF62" s="214"/>
      <c r="AG62" s="214"/>
      <c r="AH62" s="214"/>
      <c r="AI62" s="214"/>
      <c r="AJ62" s="214"/>
      <c r="AK62" s="214"/>
      <c r="AL62" s="214"/>
      <c r="AM62" s="214"/>
      <c r="AN62" s="214"/>
      <c r="AO62" s="214"/>
      <c r="AP62" s="214"/>
      <c r="AQ62" s="214"/>
      <c r="AR62" s="214"/>
      <c r="AS62" s="224"/>
    </row>
    <row r="63" spans="1:45" ht="60" customHeight="1" x14ac:dyDescent="0.35">
      <c r="A63" s="221" t="s">
        <v>5304</v>
      </c>
      <c r="B63" s="208" t="s">
        <v>5345</v>
      </c>
      <c r="C63" s="209" t="s">
        <v>5346</v>
      </c>
      <c r="D63" s="211" t="s">
        <v>5347</v>
      </c>
      <c r="E63" s="213" t="str">
        <f>IF(COUNTIF(F63:AS63,"&lt;&gt;")=0,"",SUMPRODUCT(((Recommendations[ImplStatus]="Implemented")+(Recommendations[ImplStatus]="Compensated"))*ISNUMBER(MATCH(Recommendations[Id],F63:AS63,0)))/COUNTIF(F63:AS63,"&lt;&gt;"))</f>
        <v/>
      </c>
      <c r="F63" s="214"/>
      <c r="G63" s="214"/>
      <c r="H63" s="214"/>
      <c r="I63" s="214"/>
      <c r="J63" s="214"/>
      <c r="K63" s="214"/>
      <c r="L63" s="214"/>
      <c r="M63" s="214"/>
      <c r="N63" s="214"/>
      <c r="O63" s="214"/>
      <c r="P63" s="214"/>
      <c r="Q63" s="214"/>
      <c r="R63" s="214"/>
      <c r="S63" s="214"/>
      <c r="T63" s="214"/>
      <c r="U63" s="214"/>
      <c r="V63" s="214"/>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24"/>
    </row>
    <row r="64" spans="1:45" ht="60" customHeight="1" outlineLevel="1" x14ac:dyDescent="0.35">
      <c r="A64" s="220" t="s">
        <v>5348</v>
      </c>
      <c r="B64" s="207" t="s">
        <v>5349</v>
      </c>
      <c r="C64" s="206"/>
      <c r="D64" s="210"/>
      <c r="E64" s="212" t="str">
        <f>IF(COUNTIF(F64:AS64,"&lt;&gt;")=0,"",SUMPRODUCT(((Recommendations[ImplStatus]="Implemented")+(Recommendations[ImplStatus]="Compensated"))*ISNUMBER(MATCH(Recommendations[Id],F64:AS64,0)))/COUNTIF(F64:AS64,"&lt;&gt;"))</f>
        <v/>
      </c>
      <c r="F64" s="206"/>
      <c r="G64" s="206"/>
      <c r="H64" s="206"/>
      <c r="I64" s="206"/>
      <c r="J64" s="206"/>
      <c r="K64" s="206"/>
      <c r="L64" s="206"/>
      <c r="M64" s="206"/>
      <c r="N64" s="206"/>
      <c r="O64" s="206"/>
      <c r="P64" s="206"/>
      <c r="Q64" s="206"/>
      <c r="R64" s="206"/>
      <c r="S64" s="206"/>
      <c r="T64" s="206"/>
      <c r="U64" s="206"/>
      <c r="V64" s="206"/>
      <c r="W64" s="206"/>
      <c r="X64" s="206"/>
      <c r="Y64" s="206"/>
      <c r="Z64" s="206"/>
      <c r="AA64" s="206"/>
      <c r="AB64" s="206"/>
      <c r="AC64" s="206"/>
      <c r="AD64" s="206"/>
      <c r="AE64" s="206"/>
      <c r="AF64" s="206"/>
      <c r="AG64" s="206"/>
      <c r="AH64" s="206"/>
      <c r="AI64" s="206"/>
      <c r="AJ64" s="206"/>
      <c r="AK64" s="206"/>
      <c r="AL64" s="206"/>
      <c r="AM64" s="206"/>
      <c r="AN64" s="206"/>
      <c r="AO64" s="206"/>
      <c r="AP64" s="206"/>
      <c r="AQ64" s="206"/>
      <c r="AR64" s="206"/>
      <c r="AS64" s="223"/>
    </row>
    <row r="65" spans="1:45" ht="60" customHeight="1" x14ac:dyDescent="0.35">
      <c r="A65" s="221" t="s">
        <v>5348</v>
      </c>
      <c r="B65" s="208" t="s">
        <v>5350</v>
      </c>
      <c r="C65" s="209" t="s">
        <v>5351</v>
      </c>
      <c r="D65" s="211" t="s">
        <v>5352</v>
      </c>
      <c r="E65" s="213" t="str">
        <f>IF(COUNTIF(F65:AS65,"&lt;&gt;")=0,"",SUMPRODUCT(((Recommendations[ImplStatus]="Implemented")+(Recommendations[ImplStatus]="Compensated"))*ISNUMBER(MATCH(Recommendations[Id],F65:AS65,0)))/COUNTIF(F65:AS65,"&lt;&gt;"))</f>
        <v/>
      </c>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24"/>
    </row>
    <row r="66" spans="1:45" ht="60" customHeight="1" x14ac:dyDescent="0.35">
      <c r="A66" s="221" t="s">
        <v>5348</v>
      </c>
      <c r="B66" s="208" t="s">
        <v>5353</v>
      </c>
      <c r="C66" s="209" t="s">
        <v>5354</v>
      </c>
      <c r="D66" s="211" t="s">
        <v>5355</v>
      </c>
      <c r="E66" s="213" t="str">
        <f>IF(COUNTIF(F66:AS66,"&lt;&gt;")=0,"",SUMPRODUCT(((Recommendations[ImplStatus]="Implemented")+(Recommendations[ImplStatus]="Compensated"))*ISNUMBER(MATCH(Recommendations[Id],F66:AS66,0)))/COUNTIF(F66:AS66,"&lt;&gt;"))</f>
        <v/>
      </c>
      <c r="F66" s="214"/>
      <c r="G66" s="214"/>
      <c r="H66" s="214"/>
      <c r="I66" s="214"/>
      <c r="J66" s="214"/>
      <c r="K66" s="214"/>
      <c r="L66" s="214"/>
      <c r="M66" s="214"/>
      <c r="N66" s="214"/>
      <c r="O66" s="214"/>
      <c r="P66" s="214"/>
      <c r="Q66" s="214"/>
      <c r="R66" s="214"/>
      <c r="S66" s="214"/>
      <c r="T66" s="214"/>
      <c r="U66" s="214"/>
      <c r="V66" s="214"/>
      <c r="W66" s="214"/>
      <c r="X66" s="214"/>
      <c r="Y66" s="214"/>
      <c r="Z66" s="214"/>
      <c r="AA66" s="214"/>
      <c r="AB66" s="214"/>
      <c r="AC66" s="214"/>
      <c r="AD66" s="214"/>
      <c r="AE66" s="214"/>
      <c r="AF66" s="214"/>
      <c r="AG66" s="214"/>
      <c r="AH66" s="214"/>
      <c r="AI66" s="214"/>
      <c r="AJ66" s="214"/>
      <c r="AK66" s="214"/>
      <c r="AL66" s="214"/>
      <c r="AM66" s="214"/>
      <c r="AN66" s="214"/>
      <c r="AO66" s="214"/>
      <c r="AP66" s="214"/>
      <c r="AQ66" s="214"/>
      <c r="AR66" s="214"/>
      <c r="AS66" s="224"/>
    </row>
    <row r="67" spans="1:45" ht="60" customHeight="1" x14ac:dyDescent="0.35">
      <c r="A67" s="221" t="s">
        <v>5348</v>
      </c>
      <c r="B67" s="208" t="s">
        <v>5356</v>
      </c>
      <c r="C67" s="209" t="s">
        <v>5357</v>
      </c>
      <c r="D67" s="211" t="s">
        <v>5358</v>
      </c>
      <c r="E67" s="213" t="str">
        <f>IF(COUNTIF(F67:AS67,"&lt;&gt;")=0,"",SUMPRODUCT(((Recommendations[ImplStatus]="Implemented")+(Recommendations[ImplStatus]="Compensated"))*ISNUMBER(MATCH(Recommendations[Id],F67:AS67,0)))/COUNTIF(F67:AS67,"&lt;&gt;"))</f>
        <v/>
      </c>
      <c r="F67" s="214"/>
      <c r="G67" s="214"/>
      <c r="H67" s="214"/>
      <c r="I67" s="214"/>
      <c r="J67" s="214"/>
      <c r="K67" s="214"/>
      <c r="L67" s="214"/>
      <c r="M67" s="214"/>
      <c r="N67" s="214"/>
      <c r="O67" s="214"/>
      <c r="P67" s="214"/>
      <c r="Q67" s="214"/>
      <c r="R67" s="214"/>
      <c r="S67" s="214"/>
      <c r="T67" s="214"/>
      <c r="U67" s="214"/>
      <c r="V67" s="214"/>
      <c r="W67" s="214"/>
      <c r="X67" s="214"/>
      <c r="Y67" s="214"/>
      <c r="Z67" s="214"/>
      <c r="AA67" s="214"/>
      <c r="AB67" s="214"/>
      <c r="AC67" s="214"/>
      <c r="AD67" s="214"/>
      <c r="AE67" s="214"/>
      <c r="AF67" s="214"/>
      <c r="AG67" s="214"/>
      <c r="AH67" s="214"/>
      <c r="AI67" s="214"/>
      <c r="AJ67" s="214"/>
      <c r="AK67" s="214"/>
      <c r="AL67" s="214"/>
      <c r="AM67" s="214"/>
      <c r="AN67" s="214"/>
      <c r="AO67" s="214"/>
      <c r="AP67" s="214"/>
      <c r="AQ67" s="214"/>
      <c r="AR67" s="214"/>
      <c r="AS67" s="224"/>
    </row>
    <row r="68" spans="1:45" ht="60" customHeight="1" x14ac:dyDescent="0.35">
      <c r="A68" s="221" t="s">
        <v>5348</v>
      </c>
      <c r="B68" s="208" t="s">
        <v>5359</v>
      </c>
      <c r="C68" s="209" t="s">
        <v>5360</v>
      </c>
      <c r="D68" s="211" t="s">
        <v>5361</v>
      </c>
      <c r="E68" s="213" t="str">
        <f>IF(COUNTIF(F68:AS68,"&lt;&gt;")=0,"",SUMPRODUCT(((Recommendations[ImplStatus]="Implemented")+(Recommendations[ImplStatus]="Compensated"))*ISNUMBER(MATCH(Recommendations[Id],F68:AS68,0)))/COUNTIF(F68:AS68,"&lt;&gt;"))</f>
        <v/>
      </c>
      <c r="F68" s="214"/>
      <c r="G68" s="214"/>
      <c r="H68" s="214"/>
      <c r="I68" s="214"/>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c r="AQ68" s="214"/>
      <c r="AR68" s="214"/>
      <c r="AS68" s="224"/>
    </row>
    <row r="69" spans="1:45" ht="60" customHeight="1" x14ac:dyDescent="0.35">
      <c r="A69" s="221" t="s">
        <v>5348</v>
      </c>
      <c r="B69" s="208" t="s">
        <v>5362</v>
      </c>
      <c r="C69" s="209" t="s">
        <v>5363</v>
      </c>
      <c r="D69" s="211" t="s">
        <v>5364</v>
      </c>
      <c r="E69" s="213" t="str">
        <f>IF(COUNTIF(F69:AS69,"&lt;&gt;")=0,"",SUMPRODUCT(((Recommendations[ImplStatus]="Implemented")+(Recommendations[ImplStatus]="Compensated"))*ISNUMBER(MATCH(Recommendations[Id],F69:AS69,0)))/COUNTIF(F69:AS69,"&lt;&gt;"))</f>
        <v/>
      </c>
      <c r="F69" s="214"/>
      <c r="G69" s="214"/>
      <c r="H69" s="214"/>
      <c r="I69" s="214"/>
      <c r="J69" s="214"/>
      <c r="K69" s="214"/>
      <c r="L69" s="214"/>
      <c r="M69" s="214"/>
      <c r="N69" s="214"/>
      <c r="O69" s="214"/>
      <c r="P69" s="214"/>
      <c r="Q69" s="214"/>
      <c r="R69" s="214"/>
      <c r="S69" s="214"/>
      <c r="T69" s="214"/>
      <c r="U69" s="214"/>
      <c r="V69" s="214"/>
      <c r="W69" s="214"/>
      <c r="X69" s="214"/>
      <c r="Y69" s="214"/>
      <c r="Z69" s="214"/>
      <c r="AA69" s="214"/>
      <c r="AB69" s="214"/>
      <c r="AC69" s="214"/>
      <c r="AD69" s="214"/>
      <c r="AE69" s="214"/>
      <c r="AF69" s="214"/>
      <c r="AG69" s="214"/>
      <c r="AH69" s="214"/>
      <c r="AI69" s="214"/>
      <c r="AJ69" s="214"/>
      <c r="AK69" s="214"/>
      <c r="AL69" s="214"/>
      <c r="AM69" s="214"/>
      <c r="AN69" s="214"/>
      <c r="AO69" s="214"/>
      <c r="AP69" s="214"/>
      <c r="AQ69" s="214"/>
      <c r="AR69" s="214"/>
      <c r="AS69" s="224"/>
    </row>
    <row r="70" spans="1:45" ht="60" customHeight="1" x14ac:dyDescent="0.35">
      <c r="A70" s="221" t="s">
        <v>5348</v>
      </c>
      <c r="B70" s="208" t="s">
        <v>5365</v>
      </c>
      <c r="C70" s="209" t="s">
        <v>5366</v>
      </c>
      <c r="D70" s="211" t="s">
        <v>5367</v>
      </c>
      <c r="E70" s="213" t="str">
        <f>IF(COUNTIF(F70:AS70,"&lt;&gt;")=0,"",SUMPRODUCT(((Recommendations[ImplStatus]="Implemented")+(Recommendations[ImplStatus]="Compensated"))*ISNUMBER(MATCH(Recommendations[Id],F70:AS70,0)))/COUNTIF(F70:AS70,"&lt;&gt;"))</f>
        <v/>
      </c>
      <c r="F70" s="214"/>
      <c r="G70" s="214"/>
      <c r="H70" s="214"/>
      <c r="I70" s="214"/>
      <c r="J70" s="214"/>
      <c r="K70" s="214"/>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4"/>
      <c r="AI70" s="214"/>
      <c r="AJ70" s="214"/>
      <c r="AK70" s="214"/>
      <c r="AL70" s="214"/>
      <c r="AM70" s="214"/>
      <c r="AN70" s="214"/>
      <c r="AO70" s="214"/>
      <c r="AP70" s="214"/>
      <c r="AQ70" s="214"/>
      <c r="AR70" s="214"/>
      <c r="AS70" s="224"/>
    </row>
    <row r="71" spans="1:45" ht="60" customHeight="1" x14ac:dyDescent="0.35">
      <c r="A71" s="221" t="s">
        <v>5348</v>
      </c>
      <c r="B71" s="208" t="s">
        <v>5368</v>
      </c>
      <c r="C71" s="209" t="s">
        <v>5369</v>
      </c>
      <c r="D71" s="211" t="s">
        <v>5370</v>
      </c>
      <c r="E71" s="213" t="str">
        <f>IF(COUNTIF(F71:AS71,"&lt;&gt;")=0,"",SUMPRODUCT(((Recommendations[ImplStatus]="Implemented")+(Recommendations[ImplStatus]="Compensated"))*ISNUMBER(MATCH(Recommendations[Id],F71:AS71,0)))/COUNTIF(F71:AS71,"&lt;&gt;"))</f>
        <v/>
      </c>
      <c r="F71" s="214"/>
      <c r="G71" s="214"/>
      <c r="H71" s="214"/>
      <c r="I71" s="214"/>
      <c r="J71" s="214"/>
      <c r="K71" s="214"/>
      <c r="L71" s="214"/>
      <c r="M71" s="214"/>
      <c r="N71" s="214"/>
      <c r="O71" s="214"/>
      <c r="P71" s="214"/>
      <c r="Q71" s="214"/>
      <c r="R71" s="214"/>
      <c r="S71" s="214"/>
      <c r="T71" s="214"/>
      <c r="U71" s="214"/>
      <c r="V71" s="214"/>
      <c r="W71" s="214"/>
      <c r="X71" s="214"/>
      <c r="Y71" s="214"/>
      <c r="Z71" s="214"/>
      <c r="AA71" s="214"/>
      <c r="AB71" s="214"/>
      <c r="AC71" s="214"/>
      <c r="AD71" s="214"/>
      <c r="AE71" s="214"/>
      <c r="AF71" s="214"/>
      <c r="AG71" s="214"/>
      <c r="AH71" s="214"/>
      <c r="AI71" s="214"/>
      <c r="AJ71" s="214"/>
      <c r="AK71" s="214"/>
      <c r="AL71" s="214"/>
      <c r="AM71" s="214"/>
      <c r="AN71" s="214"/>
      <c r="AO71" s="214"/>
      <c r="AP71" s="214"/>
      <c r="AQ71" s="214"/>
      <c r="AR71" s="214"/>
      <c r="AS71" s="224"/>
    </row>
    <row r="72" spans="1:45" ht="60" customHeight="1" x14ac:dyDescent="0.35">
      <c r="A72" s="221" t="s">
        <v>5348</v>
      </c>
      <c r="B72" s="208" t="s">
        <v>5371</v>
      </c>
      <c r="C72" s="209" t="s">
        <v>5372</v>
      </c>
      <c r="D72" s="211" t="s">
        <v>5373</v>
      </c>
      <c r="E72" s="213" t="str">
        <f>IF(COUNTIF(F72:AS72,"&lt;&gt;")=0,"",SUMPRODUCT(((Recommendations[ImplStatus]="Implemented")+(Recommendations[ImplStatus]="Compensated"))*ISNUMBER(MATCH(Recommendations[Id],F72:AS72,0)))/COUNTIF(F72:AS72,"&lt;&gt;"))</f>
        <v/>
      </c>
      <c r="F72" s="214"/>
      <c r="G72" s="214"/>
      <c r="H72" s="214"/>
      <c r="I72" s="214"/>
      <c r="J72" s="214"/>
      <c r="K72" s="214"/>
      <c r="L72" s="214"/>
      <c r="M72" s="214"/>
      <c r="N72" s="214"/>
      <c r="O72" s="214"/>
      <c r="P72" s="214"/>
      <c r="Q72" s="214"/>
      <c r="R72" s="214"/>
      <c r="S72" s="214"/>
      <c r="T72" s="214"/>
      <c r="U72" s="214"/>
      <c r="V72" s="214"/>
      <c r="W72" s="214"/>
      <c r="X72" s="214"/>
      <c r="Y72" s="214"/>
      <c r="Z72" s="214"/>
      <c r="AA72" s="214"/>
      <c r="AB72" s="214"/>
      <c r="AC72" s="214"/>
      <c r="AD72" s="214"/>
      <c r="AE72" s="214"/>
      <c r="AF72" s="214"/>
      <c r="AG72" s="214"/>
      <c r="AH72" s="214"/>
      <c r="AI72" s="214"/>
      <c r="AJ72" s="214"/>
      <c r="AK72" s="214"/>
      <c r="AL72" s="214"/>
      <c r="AM72" s="214"/>
      <c r="AN72" s="214"/>
      <c r="AO72" s="214"/>
      <c r="AP72" s="214"/>
      <c r="AQ72" s="214"/>
      <c r="AR72" s="214"/>
      <c r="AS72" s="224"/>
    </row>
    <row r="73" spans="1:45" ht="60" customHeight="1" x14ac:dyDescent="0.35">
      <c r="A73" s="221" t="s">
        <v>5348</v>
      </c>
      <c r="B73" s="208" t="s">
        <v>5374</v>
      </c>
      <c r="C73" s="209" t="s">
        <v>5375</v>
      </c>
      <c r="D73" s="211" t="s">
        <v>5376</v>
      </c>
      <c r="E73" s="213" t="str">
        <f>IF(COUNTIF(F73:AS73,"&lt;&gt;")=0,"",SUMPRODUCT(((Recommendations[ImplStatus]="Implemented")+(Recommendations[ImplStatus]="Compensated"))*ISNUMBER(MATCH(Recommendations[Id],F73:AS73,0)))/COUNTIF(F73:AS73,"&lt;&gt;"))</f>
        <v/>
      </c>
      <c r="F73" s="214"/>
      <c r="G73" s="214"/>
      <c r="H73" s="214"/>
      <c r="I73" s="214"/>
      <c r="J73" s="214"/>
      <c r="K73" s="214"/>
      <c r="L73" s="214"/>
      <c r="M73" s="214"/>
      <c r="N73" s="214"/>
      <c r="O73" s="214"/>
      <c r="P73" s="214"/>
      <c r="Q73" s="214"/>
      <c r="R73" s="214"/>
      <c r="S73" s="214"/>
      <c r="T73" s="214"/>
      <c r="U73" s="214"/>
      <c r="V73" s="214"/>
      <c r="W73" s="214"/>
      <c r="X73" s="214"/>
      <c r="Y73" s="214"/>
      <c r="Z73" s="214"/>
      <c r="AA73" s="214"/>
      <c r="AB73" s="214"/>
      <c r="AC73" s="214"/>
      <c r="AD73" s="214"/>
      <c r="AE73" s="214"/>
      <c r="AF73" s="214"/>
      <c r="AG73" s="214"/>
      <c r="AH73" s="214"/>
      <c r="AI73" s="214"/>
      <c r="AJ73" s="214"/>
      <c r="AK73" s="214"/>
      <c r="AL73" s="214"/>
      <c r="AM73" s="214"/>
      <c r="AN73" s="214"/>
      <c r="AO73" s="214"/>
      <c r="AP73" s="214"/>
      <c r="AQ73" s="214"/>
      <c r="AR73" s="214"/>
      <c r="AS73" s="224"/>
    </row>
    <row r="74" spans="1:45" ht="60" customHeight="1" x14ac:dyDescent="0.35">
      <c r="A74" s="221" t="s">
        <v>5348</v>
      </c>
      <c r="B74" s="208" t="s">
        <v>5377</v>
      </c>
      <c r="C74" s="209" t="s">
        <v>5378</v>
      </c>
      <c r="D74" s="211" t="s">
        <v>5379</v>
      </c>
      <c r="E74" s="213" t="str">
        <f>IF(COUNTIF(F74:AS74,"&lt;&gt;")=0,"",SUMPRODUCT(((Recommendations[ImplStatus]="Implemented")+(Recommendations[ImplStatus]="Compensated"))*ISNUMBER(MATCH(Recommendations[Id],F74:AS74,0)))/COUNTIF(F74:AS74,"&lt;&gt;"))</f>
        <v/>
      </c>
      <c r="F74" s="214"/>
      <c r="G74" s="214"/>
      <c r="H74" s="214"/>
      <c r="I74" s="214"/>
      <c r="J74" s="214"/>
      <c r="K74" s="214"/>
      <c r="L74" s="214"/>
      <c r="M74" s="214"/>
      <c r="N74" s="214"/>
      <c r="O74" s="214"/>
      <c r="P74" s="214"/>
      <c r="Q74" s="214"/>
      <c r="R74" s="214"/>
      <c r="S74" s="214"/>
      <c r="T74" s="214"/>
      <c r="U74" s="214"/>
      <c r="V74" s="214"/>
      <c r="W74" s="214"/>
      <c r="X74" s="214"/>
      <c r="Y74" s="214"/>
      <c r="Z74" s="214"/>
      <c r="AA74" s="214"/>
      <c r="AB74" s="214"/>
      <c r="AC74" s="214"/>
      <c r="AD74" s="214"/>
      <c r="AE74" s="214"/>
      <c r="AF74" s="214"/>
      <c r="AG74" s="214"/>
      <c r="AH74" s="214"/>
      <c r="AI74" s="214"/>
      <c r="AJ74" s="214"/>
      <c r="AK74" s="214"/>
      <c r="AL74" s="214"/>
      <c r="AM74" s="214"/>
      <c r="AN74" s="214"/>
      <c r="AO74" s="214"/>
      <c r="AP74" s="214"/>
      <c r="AQ74" s="214"/>
      <c r="AR74" s="214"/>
      <c r="AS74" s="224"/>
    </row>
    <row r="75" spans="1:45" ht="60" customHeight="1" x14ac:dyDescent="0.35">
      <c r="A75" s="221" t="s">
        <v>5348</v>
      </c>
      <c r="B75" s="208" t="s">
        <v>5380</v>
      </c>
      <c r="C75" s="209" t="s">
        <v>5381</v>
      </c>
      <c r="D75" s="211" t="s">
        <v>5382</v>
      </c>
      <c r="E75" s="213" t="str">
        <f>IF(COUNTIF(F75:AS75,"&lt;&gt;")=0,"",SUMPRODUCT(((Recommendations[ImplStatus]="Implemented")+(Recommendations[ImplStatus]="Compensated"))*ISNUMBER(MATCH(Recommendations[Id],F75:AS75,0)))/COUNTIF(F75:AS75,"&lt;&gt;"))</f>
        <v/>
      </c>
      <c r="F75" s="214"/>
      <c r="G75" s="214"/>
      <c r="H75" s="214"/>
      <c r="I75" s="214"/>
      <c r="J75" s="214"/>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214"/>
      <c r="AI75" s="214"/>
      <c r="AJ75" s="214"/>
      <c r="AK75" s="214"/>
      <c r="AL75" s="214"/>
      <c r="AM75" s="214"/>
      <c r="AN75" s="214"/>
      <c r="AO75" s="214"/>
      <c r="AP75" s="214"/>
      <c r="AQ75" s="214"/>
      <c r="AR75" s="214"/>
      <c r="AS75" s="224"/>
    </row>
    <row r="76" spans="1:45" ht="60" customHeight="1" x14ac:dyDescent="0.35">
      <c r="A76" s="221" t="s">
        <v>5348</v>
      </c>
      <c r="B76" s="208" t="s">
        <v>5383</v>
      </c>
      <c r="C76" s="209" t="s">
        <v>5384</v>
      </c>
      <c r="D76" s="211" t="s">
        <v>5385</v>
      </c>
      <c r="E76" s="213" t="str">
        <f>IF(COUNTIF(F76:AS76,"&lt;&gt;")=0,"",SUMPRODUCT(((Recommendations[ImplStatus]="Implemented")+(Recommendations[ImplStatus]="Compensated"))*ISNUMBER(MATCH(Recommendations[Id],F76:AS76,0)))/COUNTIF(F76:AS76,"&lt;&gt;"))</f>
        <v/>
      </c>
      <c r="F76" s="214"/>
      <c r="G76" s="214"/>
      <c r="H76" s="214"/>
      <c r="I76" s="214"/>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4"/>
      <c r="AI76" s="214"/>
      <c r="AJ76" s="214"/>
      <c r="AK76" s="214"/>
      <c r="AL76" s="214"/>
      <c r="AM76" s="214"/>
      <c r="AN76" s="214"/>
      <c r="AO76" s="214"/>
      <c r="AP76" s="214"/>
      <c r="AQ76" s="214"/>
      <c r="AR76" s="214"/>
      <c r="AS76" s="224"/>
    </row>
    <row r="77" spans="1:45" ht="60" customHeight="1" x14ac:dyDescent="0.35">
      <c r="A77" s="221" t="s">
        <v>5348</v>
      </c>
      <c r="B77" s="208" t="s">
        <v>5386</v>
      </c>
      <c r="C77" s="209" t="s">
        <v>5387</v>
      </c>
      <c r="D77" s="211" t="s">
        <v>5388</v>
      </c>
      <c r="E77" s="213" t="str">
        <f>IF(COUNTIF(F77:AS77,"&lt;&gt;")=0,"",SUMPRODUCT(((Recommendations[ImplStatus]="Implemented")+(Recommendations[ImplStatus]="Compensated"))*ISNUMBER(MATCH(Recommendations[Id],F77:AS77,0)))/COUNTIF(F77:AS77,"&lt;&gt;"))</f>
        <v/>
      </c>
      <c r="F77" s="214"/>
      <c r="G77" s="214"/>
      <c r="H77" s="214"/>
      <c r="I77" s="214"/>
      <c r="J77" s="214"/>
      <c r="K77" s="214"/>
      <c r="L77" s="214"/>
      <c r="M77" s="214"/>
      <c r="N77" s="214"/>
      <c r="O77" s="214"/>
      <c r="P77" s="214"/>
      <c r="Q77" s="214"/>
      <c r="R77" s="214"/>
      <c r="S77" s="214"/>
      <c r="T77" s="214"/>
      <c r="U77" s="214"/>
      <c r="V77" s="214"/>
      <c r="W77" s="214"/>
      <c r="X77" s="214"/>
      <c r="Y77" s="214"/>
      <c r="Z77" s="214"/>
      <c r="AA77" s="214"/>
      <c r="AB77" s="214"/>
      <c r="AC77" s="214"/>
      <c r="AD77" s="214"/>
      <c r="AE77" s="214"/>
      <c r="AF77" s="214"/>
      <c r="AG77" s="214"/>
      <c r="AH77" s="214"/>
      <c r="AI77" s="214"/>
      <c r="AJ77" s="214"/>
      <c r="AK77" s="214"/>
      <c r="AL77" s="214"/>
      <c r="AM77" s="214"/>
      <c r="AN77" s="214"/>
      <c r="AO77" s="214"/>
      <c r="AP77" s="214"/>
      <c r="AQ77" s="214"/>
      <c r="AR77" s="214"/>
      <c r="AS77" s="224"/>
    </row>
    <row r="78" spans="1:45" ht="60" customHeight="1" x14ac:dyDescent="0.35">
      <c r="A78" s="221" t="s">
        <v>5348</v>
      </c>
      <c r="B78" s="208" t="s">
        <v>5389</v>
      </c>
      <c r="C78" s="209" t="s">
        <v>5390</v>
      </c>
      <c r="D78" s="211" t="s">
        <v>5391</v>
      </c>
      <c r="E78" s="213" t="str">
        <f>IF(COUNTIF(F78:AS78,"&lt;&gt;")=0,"",SUMPRODUCT(((Recommendations[ImplStatus]="Implemented")+(Recommendations[ImplStatus]="Compensated"))*ISNUMBER(MATCH(Recommendations[Id],F78:AS78,0)))/COUNTIF(F78:AS78,"&lt;&gt;"))</f>
        <v/>
      </c>
      <c r="F78" s="214"/>
      <c r="G78" s="214"/>
      <c r="H78" s="214"/>
      <c r="I78" s="214"/>
      <c r="J78" s="214"/>
      <c r="K78" s="214"/>
      <c r="L78" s="214"/>
      <c r="M78" s="214"/>
      <c r="N78" s="214"/>
      <c r="O78" s="214"/>
      <c r="P78" s="214"/>
      <c r="Q78" s="214"/>
      <c r="R78" s="214"/>
      <c r="S78" s="214"/>
      <c r="T78" s="214"/>
      <c r="U78" s="214"/>
      <c r="V78" s="214"/>
      <c r="W78" s="214"/>
      <c r="X78" s="214"/>
      <c r="Y78" s="214"/>
      <c r="Z78" s="214"/>
      <c r="AA78" s="214"/>
      <c r="AB78" s="214"/>
      <c r="AC78" s="214"/>
      <c r="AD78" s="214"/>
      <c r="AE78" s="214"/>
      <c r="AF78" s="214"/>
      <c r="AG78" s="214"/>
      <c r="AH78" s="214"/>
      <c r="AI78" s="214"/>
      <c r="AJ78" s="214"/>
      <c r="AK78" s="214"/>
      <c r="AL78" s="214"/>
      <c r="AM78" s="214"/>
      <c r="AN78" s="214"/>
      <c r="AO78" s="214"/>
      <c r="AP78" s="214"/>
      <c r="AQ78" s="214"/>
      <c r="AR78" s="214"/>
      <c r="AS78" s="224"/>
    </row>
    <row r="79" spans="1:45" ht="60" customHeight="1" x14ac:dyDescent="0.35">
      <c r="A79" s="221" t="s">
        <v>5348</v>
      </c>
      <c r="B79" s="208" t="s">
        <v>5392</v>
      </c>
      <c r="C79" s="209" t="s">
        <v>5393</v>
      </c>
      <c r="D79" s="211" t="s">
        <v>5394</v>
      </c>
      <c r="E79" s="213" t="str">
        <f>IF(COUNTIF(F79:AS79,"&lt;&gt;")=0,"",SUMPRODUCT(((Recommendations[ImplStatus]="Implemented")+(Recommendations[ImplStatus]="Compensated"))*ISNUMBER(MATCH(Recommendations[Id],F79:AS79,0)))/COUNTIF(F79:AS79,"&lt;&gt;"))</f>
        <v/>
      </c>
      <c r="F79" s="214"/>
      <c r="G79" s="214"/>
      <c r="H79" s="214"/>
      <c r="I79" s="214"/>
      <c r="J79" s="214"/>
      <c r="K79" s="214"/>
      <c r="L79" s="214"/>
      <c r="M79" s="214"/>
      <c r="N79" s="214"/>
      <c r="O79" s="214"/>
      <c r="P79" s="214"/>
      <c r="Q79" s="214"/>
      <c r="R79" s="214"/>
      <c r="S79" s="214"/>
      <c r="T79" s="214"/>
      <c r="U79" s="214"/>
      <c r="V79" s="214"/>
      <c r="W79" s="214"/>
      <c r="X79" s="214"/>
      <c r="Y79" s="214"/>
      <c r="Z79" s="214"/>
      <c r="AA79" s="214"/>
      <c r="AB79" s="214"/>
      <c r="AC79" s="214"/>
      <c r="AD79" s="214"/>
      <c r="AE79" s="214"/>
      <c r="AF79" s="214"/>
      <c r="AG79" s="214"/>
      <c r="AH79" s="214"/>
      <c r="AI79" s="214"/>
      <c r="AJ79" s="214"/>
      <c r="AK79" s="214"/>
      <c r="AL79" s="214"/>
      <c r="AM79" s="214"/>
      <c r="AN79" s="214"/>
      <c r="AO79" s="214"/>
      <c r="AP79" s="214"/>
      <c r="AQ79" s="214"/>
      <c r="AR79" s="214"/>
      <c r="AS79" s="224"/>
    </row>
    <row r="80" spans="1:45" ht="60" customHeight="1" x14ac:dyDescent="0.35">
      <c r="A80" s="221" t="s">
        <v>5348</v>
      </c>
      <c r="B80" s="208" t="s">
        <v>5395</v>
      </c>
      <c r="C80" s="209" t="s">
        <v>5396</v>
      </c>
      <c r="D80" s="211" t="s">
        <v>5397</v>
      </c>
      <c r="E80" s="213" t="str">
        <f>IF(COUNTIF(F80:AS80,"&lt;&gt;")=0,"",SUMPRODUCT(((Recommendations[ImplStatus]="Implemented")+(Recommendations[ImplStatus]="Compensated"))*ISNUMBER(MATCH(Recommendations[Id],F80:AS80,0)))/COUNTIF(F80:AS80,"&lt;&gt;"))</f>
        <v/>
      </c>
      <c r="F80" s="214"/>
      <c r="G80" s="214"/>
      <c r="H80" s="214"/>
      <c r="I80" s="214"/>
      <c r="J80" s="214"/>
      <c r="K80" s="214"/>
      <c r="L80" s="214"/>
      <c r="M80" s="214"/>
      <c r="N80" s="214"/>
      <c r="O80" s="214"/>
      <c r="P80" s="214"/>
      <c r="Q80" s="214"/>
      <c r="R80" s="214"/>
      <c r="S80" s="214"/>
      <c r="T80" s="214"/>
      <c r="U80" s="214"/>
      <c r="V80" s="214"/>
      <c r="W80" s="214"/>
      <c r="X80" s="214"/>
      <c r="Y80" s="214"/>
      <c r="Z80" s="214"/>
      <c r="AA80" s="214"/>
      <c r="AB80" s="214"/>
      <c r="AC80" s="214"/>
      <c r="AD80" s="214"/>
      <c r="AE80" s="214"/>
      <c r="AF80" s="214"/>
      <c r="AG80" s="214"/>
      <c r="AH80" s="214"/>
      <c r="AI80" s="214"/>
      <c r="AJ80" s="214"/>
      <c r="AK80" s="214"/>
      <c r="AL80" s="214"/>
      <c r="AM80" s="214"/>
      <c r="AN80" s="214"/>
      <c r="AO80" s="214"/>
      <c r="AP80" s="214"/>
      <c r="AQ80" s="214"/>
      <c r="AR80" s="214"/>
      <c r="AS80" s="224"/>
    </row>
    <row r="81" spans="1:45" ht="60" customHeight="1" x14ac:dyDescent="0.35">
      <c r="A81" s="221" t="s">
        <v>5348</v>
      </c>
      <c r="B81" s="208" t="s">
        <v>5398</v>
      </c>
      <c r="C81" s="209" t="s">
        <v>5399</v>
      </c>
      <c r="D81" s="211" t="s">
        <v>5400</v>
      </c>
      <c r="E81" s="213" t="str">
        <f>IF(COUNTIF(F81:AS81,"&lt;&gt;")=0,"",SUMPRODUCT(((Recommendations[ImplStatus]="Implemented")+(Recommendations[ImplStatus]="Compensated"))*ISNUMBER(MATCH(Recommendations[Id],F81:AS81,0)))/COUNTIF(F81:AS81,"&lt;&gt;"))</f>
        <v/>
      </c>
      <c r="F81" s="214"/>
      <c r="G81" s="214"/>
      <c r="H81" s="214"/>
      <c r="I81" s="214"/>
      <c r="J81" s="214"/>
      <c r="K81" s="214"/>
      <c r="L81" s="214"/>
      <c r="M81" s="214"/>
      <c r="N81" s="214"/>
      <c r="O81" s="214"/>
      <c r="P81" s="214"/>
      <c r="Q81" s="214"/>
      <c r="R81" s="214"/>
      <c r="S81" s="214"/>
      <c r="T81" s="214"/>
      <c r="U81" s="214"/>
      <c r="V81" s="214"/>
      <c r="W81" s="214"/>
      <c r="X81" s="214"/>
      <c r="Y81" s="214"/>
      <c r="Z81" s="214"/>
      <c r="AA81" s="214"/>
      <c r="AB81" s="214"/>
      <c r="AC81" s="214"/>
      <c r="AD81" s="214"/>
      <c r="AE81" s="214"/>
      <c r="AF81" s="214"/>
      <c r="AG81" s="214"/>
      <c r="AH81" s="214"/>
      <c r="AI81" s="214"/>
      <c r="AJ81" s="214"/>
      <c r="AK81" s="214"/>
      <c r="AL81" s="214"/>
      <c r="AM81" s="214"/>
      <c r="AN81" s="214"/>
      <c r="AO81" s="214"/>
      <c r="AP81" s="214"/>
      <c r="AQ81" s="214"/>
      <c r="AR81" s="214"/>
      <c r="AS81" s="224"/>
    </row>
    <row r="82" spans="1:45" ht="60" customHeight="1" x14ac:dyDescent="0.35">
      <c r="A82" s="221" t="s">
        <v>5348</v>
      </c>
      <c r="B82" s="208" t="s">
        <v>5401</v>
      </c>
      <c r="C82" s="209" t="s">
        <v>5402</v>
      </c>
      <c r="D82" s="211" t="s">
        <v>5403</v>
      </c>
      <c r="E82" s="213" t="str">
        <f>IF(COUNTIF(F82:AS82,"&lt;&gt;")=0,"",SUMPRODUCT(((Recommendations[ImplStatus]="Implemented")+(Recommendations[ImplStatus]="Compensated"))*ISNUMBER(MATCH(Recommendations[Id],F82:AS82,0)))/COUNTIF(F82:AS82,"&lt;&gt;"))</f>
        <v/>
      </c>
      <c r="F82" s="214"/>
      <c r="G82" s="214"/>
      <c r="H82" s="214"/>
      <c r="I82" s="214"/>
      <c r="J82" s="214"/>
      <c r="K82" s="214"/>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214"/>
      <c r="AI82" s="214"/>
      <c r="AJ82" s="214"/>
      <c r="AK82" s="214"/>
      <c r="AL82" s="214"/>
      <c r="AM82" s="214"/>
      <c r="AN82" s="214"/>
      <c r="AO82" s="214"/>
      <c r="AP82" s="214"/>
      <c r="AQ82" s="214"/>
      <c r="AR82" s="214"/>
      <c r="AS82" s="224"/>
    </row>
    <row r="83" spans="1:45" ht="60" customHeight="1" x14ac:dyDescent="0.35">
      <c r="A83" s="221" t="s">
        <v>5348</v>
      </c>
      <c r="B83" s="208" t="s">
        <v>5404</v>
      </c>
      <c r="C83" s="209" t="s">
        <v>5405</v>
      </c>
      <c r="D83" s="211" t="s">
        <v>5406</v>
      </c>
      <c r="E83" s="213" t="str">
        <f>IF(COUNTIF(F83:AS83,"&lt;&gt;")=0,"",SUMPRODUCT(((Recommendations[ImplStatus]="Implemented")+(Recommendations[ImplStatus]="Compensated"))*ISNUMBER(MATCH(Recommendations[Id],F83:AS83,0)))/COUNTIF(F83:AS83,"&lt;&gt;"))</f>
        <v/>
      </c>
      <c r="F83" s="214"/>
      <c r="G83" s="214"/>
      <c r="H83" s="214"/>
      <c r="I83" s="214"/>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4"/>
      <c r="AI83" s="214"/>
      <c r="AJ83" s="214"/>
      <c r="AK83" s="214"/>
      <c r="AL83" s="214"/>
      <c r="AM83" s="214"/>
      <c r="AN83" s="214"/>
      <c r="AO83" s="214"/>
      <c r="AP83" s="214"/>
      <c r="AQ83" s="214"/>
      <c r="AR83" s="214"/>
      <c r="AS83" s="224"/>
    </row>
    <row r="84" spans="1:45" ht="60" customHeight="1" x14ac:dyDescent="0.35">
      <c r="A84" s="221" t="s">
        <v>5348</v>
      </c>
      <c r="B84" s="208" t="s">
        <v>5407</v>
      </c>
      <c r="C84" s="209" t="s">
        <v>5408</v>
      </c>
      <c r="D84" s="211" t="s">
        <v>5409</v>
      </c>
      <c r="E84" s="213" t="str">
        <f>IF(COUNTIF(F84:AS84,"&lt;&gt;")=0,"",SUMPRODUCT(((Recommendations[ImplStatus]="Implemented")+(Recommendations[ImplStatus]="Compensated"))*ISNUMBER(MATCH(Recommendations[Id],F84:AS84,0)))/COUNTIF(F84:AS84,"&lt;&gt;"))</f>
        <v/>
      </c>
      <c r="F84" s="214"/>
      <c r="G84" s="214"/>
      <c r="H84" s="214"/>
      <c r="I84" s="214"/>
      <c r="J84" s="214"/>
      <c r="K84" s="214"/>
      <c r="L84" s="214"/>
      <c r="M84" s="214"/>
      <c r="N84" s="214"/>
      <c r="O84" s="214"/>
      <c r="P84" s="214"/>
      <c r="Q84" s="214"/>
      <c r="R84" s="214"/>
      <c r="S84" s="214"/>
      <c r="T84" s="214"/>
      <c r="U84" s="214"/>
      <c r="V84" s="214"/>
      <c r="W84" s="214"/>
      <c r="X84" s="214"/>
      <c r="Y84" s="214"/>
      <c r="Z84" s="214"/>
      <c r="AA84" s="214"/>
      <c r="AB84" s="214"/>
      <c r="AC84" s="214"/>
      <c r="AD84" s="214"/>
      <c r="AE84" s="214"/>
      <c r="AF84" s="214"/>
      <c r="AG84" s="214"/>
      <c r="AH84" s="214"/>
      <c r="AI84" s="214"/>
      <c r="AJ84" s="214"/>
      <c r="AK84" s="214"/>
      <c r="AL84" s="214"/>
      <c r="AM84" s="214"/>
      <c r="AN84" s="214"/>
      <c r="AO84" s="214"/>
      <c r="AP84" s="214"/>
      <c r="AQ84" s="214"/>
      <c r="AR84" s="214"/>
      <c r="AS84" s="224"/>
    </row>
    <row r="85" spans="1:45" ht="60" customHeight="1" x14ac:dyDescent="0.35">
      <c r="A85" s="221" t="s">
        <v>5348</v>
      </c>
      <c r="B85" s="208" t="s">
        <v>5410</v>
      </c>
      <c r="C85" s="209" t="s">
        <v>5411</v>
      </c>
      <c r="D85" s="211" t="s">
        <v>5412</v>
      </c>
      <c r="E85" s="213" t="str">
        <f>IF(COUNTIF(F85:AS85,"&lt;&gt;")=0,"",SUMPRODUCT(((Recommendations[ImplStatus]="Implemented")+(Recommendations[ImplStatus]="Compensated"))*ISNUMBER(MATCH(Recommendations[Id],F85:AS85,0)))/COUNTIF(F85:AS85,"&lt;&gt;"))</f>
        <v/>
      </c>
      <c r="F85" s="214"/>
      <c r="G85" s="214"/>
      <c r="H85" s="214"/>
      <c r="I85" s="214"/>
      <c r="J85" s="214"/>
      <c r="K85" s="214"/>
      <c r="L85" s="214"/>
      <c r="M85" s="214"/>
      <c r="N85" s="214"/>
      <c r="O85" s="214"/>
      <c r="P85" s="214"/>
      <c r="Q85" s="214"/>
      <c r="R85" s="214"/>
      <c r="S85" s="214"/>
      <c r="T85" s="214"/>
      <c r="U85" s="214"/>
      <c r="V85" s="214"/>
      <c r="W85" s="214"/>
      <c r="X85" s="214"/>
      <c r="Y85" s="214"/>
      <c r="Z85" s="214"/>
      <c r="AA85" s="214"/>
      <c r="AB85" s="214"/>
      <c r="AC85" s="214"/>
      <c r="AD85" s="214"/>
      <c r="AE85" s="214"/>
      <c r="AF85" s="214"/>
      <c r="AG85" s="214"/>
      <c r="AH85" s="214"/>
      <c r="AI85" s="214"/>
      <c r="AJ85" s="214"/>
      <c r="AK85" s="214"/>
      <c r="AL85" s="214"/>
      <c r="AM85" s="214"/>
      <c r="AN85" s="214"/>
      <c r="AO85" s="214"/>
      <c r="AP85" s="214"/>
      <c r="AQ85" s="214"/>
      <c r="AR85" s="214"/>
      <c r="AS85" s="224"/>
    </row>
    <row r="86" spans="1:45" ht="60" customHeight="1" x14ac:dyDescent="0.35">
      <c r="A86" s="221" t="s">
        <v>5348</v>
      </c>
      <c r="B86" s="208" t="s">
        <v>5413</v>
      </c>
      <c r="C86" s="209" t="s">
        <v>5414</v>
      </c>
      <c r="D86" s="211" t="s">
        <v>5415</v>
      </c>
      <c r="E86" s="213" t="str">
        <f>IF(COUNTIF(F86:AS86,"&lt;&gt;")=0,"",SUMPRODUCT(((Recommendations[ImplStatus]="Implemented")+(Recommendations[ImplStatus]="Compensated"))*ISNUMBER(MATCH(Recommendations[Id],F86:AS86,0)))/COUNTIF(F86:AS86,"&lt;&gt;"))</f>
        <v/>
      </c>
      <c r="F86" s="214"/>
      <c r="G86" s="214"/>
      <c r="H86" s="214"/>
      <c r="I86" s="214"/>
      <c r="J86" s="214"/>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4"/>
      <c r="AI86" s="214"/>
      <c r="AJ86" s="214"/>
      <c r="AK86" s="214"/>
      <c r="AL86" s="214"/>
      <c r="AM86" s="214"/>
      <c r="AN86" s="214"/>
      <c r="AO86" s="214"/>
      <c r="AP86" s="214"/>
      <c r="AQ86" s="214"/>
      <c r="AR86" s="214"/>
      <c r="AS86" s="224"/>
    </row>
    <row r="87" spans="1:45" ht="60" customHeight="1" x14ac:dyDescent="0.35">
      <c r="A87" s="221" t="s">
        <v>5348</v>
      </c>
      <c r="B87" s="208" t="s">
        <v>5416</v>
      </c>
      <c r="C87" s="209" t="s">
        <v>5417</v>
      </c>
      <c r="D87" s="211" t="s">
        <v>5418</v>
      </c>
      <c r="E87" s="213" t="str">
        <f>IF(COUNTIF(F87:AS87,"&lt;&gt;")=0,"",SUMPRODUCT(((Recommendations[ImplStatus]="Implemented")+(Recommendations[ImplStatus]="Compensated"))*ISNUMBER(MATCH(Recommendations[Id],F87:AS87,0)))/COUNTIF(F87:AS87,"&lt;&gt;"))</f>
        <v/>
      </c>
      <c r="F87" s="214"/>
      <c r="G87" s="214"/>
      <c r="H87" s="214"/>
      <c r="I87" s="214"/>
      <c r="J87" s="214"/>
      <c r="K87" s="214"/>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4"/>
      <c r="AI87" s="214"/>
      <c r="AJ87" s="214"/>
      <c r="AK87" s="214"/>
      <c r="AL87" s="214"/>
      <c r="AM87" s="214"/>
      <c r="AN87" s="214"/>
      <c r="AO87" s="214"/>
      <c r="AP87" s="214"/>
      <c r="AQ87" s="214"/>
      <c r="AR87" s="214"/>
      <c r="AS87" s="224"/>
    </row>
    <row r="88" spans="1:45" ht="60" customHeight="1" x14ac:dyDescent="0.35">
      <c r="A88" s="221" t="s">
        <v>5348</v>
      </c>
      <c r="B88" s="208" t="s">
        <v>5419</v>
      </c>
      <c r="C88" s="209" t="s">
        <v>5420</v>
      </c>
      <c r="D88" s="211" t="s">
        <v>5421</v>
      </c>
      <c r="E88" s="213" t="str">
        <f>IF(COUNTIF(F88:AS88,"&lt;&gt;")=0,"",SUMPRODUCT(((Recommendations[ImplStatus]="Implemented")+(Recommendations[ImplStatus]="Compensated"))*ISNUMBER(MATCH(Recommendations[Id],F88:AS88,0)))/COUNTIF(F88:AS88,"&lt;&gt;"))</f>
        <v/>
      </c>
      <c r="F88" s="214"/>
      <c r="G88" s="214"/>
      <c r="H88" s="214"/>
      <c r="I88" s="214"/>
      <c r="J88" s="214"/>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214"/>
      <c r="AI88" s="214"/>
      <c r="AJ88" s="214"/>
      <c r="AK88" s="214"/>
      <c r="AL88" s="214"/>
      <c r="AM88" s="214"/>
      <c r="AN88" s="214"/>
      <c r="AO88" s="214"/>
      <c r="AP88" s="214"/>
      <c r="AQ88" s="214"/>
      <c r="AR88" s="214"/>
      <c r="AS88" s="224"/>
    </row>
    <row r="89" spans="1:45" ht="60" customHeight="1" x14ac:dyDescent="0.35">
      <c r="A89" s="221" t="s">
        <v>5348</v>
      </c>
      <c r="B89" s="208" t="s">
        <v>5422</v>
      </c>
      <c r="C89" s="209" t="s">
        <v>5423</v>
      </c>
      <c r="D89" s="211" t="s">
        <v>5424</v>
      </c>
      <c r="E89" s="213" t="str">
        <f>IF(COUNTIF(F89:AS89,"&lt;&gt;")=0,"",SUMPRODUCT(((Recommendations[ImplStatus]="Implemented")+(Recommendations[ImplStatus]="Compensated"))*ISNUMBER(MATCH(Recommendations[Id],F89:AS89,0)))/COUNTIF(F89:AS89,"&lt;&gt;"))</f>
        <v/>
      </c>
      <c r="F89" s="214"/>
      <c r="G89" s="214"/>
      <c r="H89" s="214"/>
      <c r="I89" s="214"/>
      <c r="J89" s="214"/>
      <c r="K89" s="214"/>
      <c r="L89" s="214"/>
      <c r="M89" s="214"/>
      <c r="N89" s="214"/>
      <c r="O89" s="214"/>
      <c r="P89" s="214"/>
      <c r="Q89" s="214"/>
      <c r="R89" s="214"/>
      <c r="S89" s="214"/>
      <c r="T89" s="214"/>
      <c r="U89" s="214"/>
      <c r="V89" s="214"/>
      <c r="W89" s="214"/>
      <c r="X89" s="214"/>
      <c r="Y89" s="214"/>
      <c r="Z89" s="214"/>
      <c r="AA89" s="214"/>
      <c r="AB89" s="214"/>
      <c r="AC89" s="214"/>
      <c r="AD89" s="214"/>
      <c r="AE89" s="214"/>
      <c r="AF89" s="214"/>
      <c r="AG89" s="214"/>
      <c r="AH89" s="214"/>
      <c r="AI89" s="214"/>
      <c r="AJ89" s="214"/>
      <c r="AK89" s="214"/>
      <c r="AL89" s="214"/>
      <c r="AM89" s="214"/>
      <c r="AN89" s="214"/>
      <c r="AO89" s="214"/>
      <c r="AP89" s="214"/>
      <c r="AQ89" s="214"/>
      <c r="AR89" s="214"/>
      <c r="AS89" s="224"/>
    </row>
    <row r="90" spans="1:45" ht="60" customHeight="1" x14ac:dyDescent="0.35">
      <c r="A90" s="221" t="s">
        <v>5348</v>
      </c>
      <c r="B90" s="208" t="s">
        <v>5425</v>
      </c>
      <c r="C90" s="209" t="s">
        <v>5426</v>
      </c>
      <c r="D90" s="211" t="s">
        <v>5427</v>
      </c>
      <c r="E90" s="213" t="str">
        <f>IF(COUNTIF(F90:AS90,"&lt;&gt;")=0,"",SUMPRODUCT(((Recommendations[ImplStatus]="Implemented")+(Recommendations[ImplStatus]="Compensated"))*ISNUMBER(MATCH(Recommendations[Id],F90:AS90,0)))/COUNTIF(F90:AS90,"&lt;&gt;"))</f>
        <v/>
      </c>
      <c r="F90" s="214"/>
      <c r="G90" s="214"/>
      <c r="H90" s="214"/>
      <c r="I90" s="214"/>
      <c r="J90" s="214"/>
      <c r="K90" s="214"/>
      <c r="L90" s="214"/>
      <c r="M90" s="214"/>
      <c r="N90" s="214"/>
      <c r="O90" s="214"/>
      <c r="P90" s="214"/>
      <c r="Q90" s="214"/>
      <c r="R90" s="214"/>
      <c r="S90" s="214"/>
      <c r="T90" s="214"/>
      <c r="U90" s="214"/>
      <c r="V90" s="214"/>
      <c r="W90" s="214"/>
      <c r="X90" s="214"/>
      <c r="Y90" s="214"/>
      <c r="Z90" s="214"/>
      <c r="AA90" s="214"/>
      <c r="AB90" s="214"/>
      <c r="AC90" s="214"/>
      <c r="AD90" s="214"/>
      <c r="AE90" s="214"/>
      <c r="AF90" s="214"/>
      <c r="AG90" s="214"/>
      <c r="AH90" s="214"/>
      <c r="AI90" s="214"/>
      <c r="AJ90" s="214"/>
      <c r="AK90" s="214"/>
      <c r="AL90" s="214"/>
      <c r="AM90" s="214"/>
      <c r="AN90" s="214"/>
      <c r="AO90" s="214"/>
      <c r="AP90" s="214"/>
      <c r="AQ90" s="214"/>
      <c r="AR90" s="214"/>
      <c r="AS90" s="224"/>
    </row>
    <row r="91" spans="1:45" ht="60" customHeight="1" x14ac:dyDescent="0.35">
      <c r="A91" s="221" t="s">
        <v>5348</v>
      </c>
      <c r="B91" s="208" t="s">
        <v>5428</v>
      </c>
      <c r="C91" s="209" t="s">
        <v>5429</v>
      </c>
      <c r="D91" s="211" t="s">
        <v>5430</v>
      </c>
      <c r="E91" s="213" t="str">
        <f>IF(COUNTIF(F91:AS91,"&lt;&gt;")=0,"",SUMPRODUCT(((Recommendations[ImplStatus]="Implemented")+(Recommendations[ImplStatus]="Compensated"))*ISNUMBER(MATCH(Recommendations[Id],F91:AS91,0)))/COUNTIF(F91:AS91,"&lt;&gt;"))</f>
        <v/>
      </c>
      <c r="F91" s="214"/>
      <c r="G91" s="214"/>
      <c r="H91" s="214"/>
      <c r="I91" s="214"/>
      <c r="J91" s="214"/>
      <c r="K91" s="214"/>
      <c r="L91" s="214"/>
      <c r="M91" s="214"/>
      <c r="N91" s="214"/>
      <c r="O91" s="214"/>
      <c r="P91" s="214"/>
      <c r="Q91" s="214"/>
      <c r="R91" s="214"/>
      <c r="S91" s="214"/>
      <c r="T91" s="214"/>
      <c r="U91" s="214"/>
      <c r="V91" s="214"/>
      <c r="W91" s="214"/>
      <c r="X91" s="214"/>
      <c r="Y91" s="214"/>
      <c r="Z91" s="214"/>
      <c r="AA91" s="214"/>
      <c r="AB91" s="214"/>
      <c r="AC91" s="214"/>
      <c r="AD91" s="214"/>
      <c r="AE91" s="214"/>
      <c r="AF91" s="214"/>
      <c r="AG91" s="214"/>
      <c r="AH91" s="214"/>
      <c r="AI91" s="214"/>
      <c r="AJ91" s="214"/>
      <c r="AK91" s="214"/>
      <c r="AL91" s="214"/>
      <c r="AM91" s="214"/>
      <c r="AN91" s="214"/>
      <c r="AO91" s="214"/>
      <c r="AP91" s="214"/>
      <c r="AQ91" s="214"/>
      <c r="AR91" s="214"/>
      <c r="AS91" s="224"/>
    </row>
    <row r="92" spans="1:45" ht="60" customHeight="1" x14ac:dyDescent="0.35">
      <c r="A92" s="221" t="s">
        <v>5348</v>
      </c>
      <c r="B92" s="208" t="s">
        <v>5431</v>
      </c>
      <c r="C92" s="209" t="s">
        <v>5432</v>
      </c>
      <c r="D92" s="211" t="s">
        <v>5433</v>
      </c>
      <c r="E92" s="213" t="str">
        <f>IF(COUNTIF(F92:AS92,"&lt;&gt;")=0,"",SUMPRODUCT(((Recommendations[ImplStatus]="Implemented")+(Recommendations[ImplStatus]="Compensated"))*ISNUMBER(MATCH(Recommendations[Id],F92:AS92,0)))/COUNTIF(F92:AS92,"&lt;&gt;"))</f>
        <v/>
      </c>
      <c r="F92" s="214"/>
      <c r="G92" s="214"/>
      <c r="H92" s="214"/>
      <c r="I92" s="214"/>
      <c r="J92" s="214"/>
      <c r="K92" s="214"/>
      <c r="L92" s="214"/>
      <c r="M92" s="214"/>
      <c r="N92" s="214"/>
      <c r="O92" s="214"/>
      <c r="P92" s="214"/>
      <c r="Q92" s="214"/>
      <c r="R92" s="214"/>
      <c r="S92" s="214"/>
      <c r="T92" s="214"/>
      <c r="U92" s="214"/>
      <c r="V92" s="214"/>
      <c r="W92" s="214"/>
      <c r="X92" s="214"/>
      <c r="Y92" s="214"/>
      <c r="Z92" s="214"/>
      <c r="AA92" s="214"/>
      <c r="AB92" s="214"/>
      <c r="AC92" s="214"/>
      <c r="AD92" s="214"/>
      <c r="AE92" s="214"/>
      <c r="AF92" s="214"/>
      <c r="AG92" s="214"/>
      <c r="AH92" s="214"/>
      <c r="AI92" s="214"/>
      <c r="AJ92" s="214"/>
      <c r="AK92" s="214"/>
      <c r="AL92" s="214"/>
      <c r="AM92" s="214"/>
      <c r="AN92" s="214"/>
      <c r="AO92" s="214"/>
      <c r="AP92" s="214"/>
      <c r="AQ92" s="214"/>
      <c r="AR92" s="214"/>
      <c r="AS92" s="224"/>
    </row>
    <row r="93" spans="1:45" ht="60" customHeight="1" x14ac:dyDescent="0.35">
      <c r="A93" s="221" t="s">
        <v>5348</v>
      </c>
      <c r="B93" s="208" t="s">
        <v>5434</v>
      </c>
      <c r="C93" s="209" t="s">
        <v>5435</v>
      </c>
      <c r="D93" s="211" t="s">
        <v>5436</v>
      </c>
      <c r="E93" s="213" t="str">
        <f>IF(COUNTIF(F93:AS93,"&lt;&gt;")=0,"",SUMPRODUCT(((Recommendations[ImplStatus]="Implemented")+(Recommendations[ImplStatus]="Compensated"))*ISNUMBER(MATCH(Recommendations[Id],F93:AS93,0)))/COUNTIF(F93:AS93,"&lt;&gt;"))</f>
        <v/>
      </c>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214"/>
      <c r="AL93" s="214"/>
      <c r="AM93" s="214"/>
      <c r="AN93" s="214"/>
      <c r="AO93" s="214"/>
      <c r="AP93" s="214"/>
      <c r="AQ93" s="214"/>
      <c r="AR93" s="214"/>
      <c r="AS93" s="224"/>
    </row>
    <row r="94" spans="1:45" ht="60" customHeight="1" x14ac:dyDescent="0.35">
      <c r="A94" s="221" t="s">
        <v>5348</v>
      </c>
      <c r="B94" s="208" t="s">
        <v>5437</v>
      </c>
      <c r="C94" s="209" t="s">
        <v>5438</v>
      </c>
      <c r="D94" s="211" t="s">
        <v>5439</v>
      </c>
      <c r="E94" s="213" t="str">
        <f>IF(COUNTIF(F94:AS94,"&lt;&gt;")=0,"",SUMPRODUCT(((Recommendations[ImplStatus]="Implemented")+(Recommendations[ImplStatus]="Compensated"))*ISNUMBER(MATCH(Recommendations[Id],F94:AS94,0)))/COUNTIF(F94:AS94,"&lt;&gt;"))</f>
        <v/>
      </c>
      <c r="F94" s="214"/>
      <c r="G94" s="214"/>
      <c r="H94" s="214"/>
      <c r="I94" s="214"/>
      <c r="J94" s="214"/>
      <c r="K94" s="214"/>
      <c r="L94" s="214"/>
      <c r="M94" s="214"/>
      <c r="N94" s="214"/>
      <c r="O94" s="214"/>
      <c r="P94" s="214"/>
      <c r="Q94" s="214"/>
      <c r="R94" s="214"/>
      <c r="S94" s="214"/>
      <c r="T94" s="214"/>
      <c r="U94" s="214"/>
      <c r="V94" s="214"/>
      <c r="W94" s="214"/>
      <c r="X94" s="214"/>
      <c r="Y94" s="214"/>
      <c r="Z94" s="214"/>
      <c r="AA94" s="214"/>
      <c r="AB94" s="214"/>
      <c r="AC94" s="214"/>
      <c r="AD94" s="214"/>
      <c r="AE94" s="214"/>
      <c r="AF94" s="214"/>
      <c r="AG94" s="214"/>
      <c r="AH94" s="214"/>
      <c r="AI94" s="214"/>
      <c r="AJ94" s="214"/>
      <c r="AK94" s="214"/>
      <c r="AL94" s="214"/>
      <c r="AM94" s="214"/>
      <c r="AN94" s="214"/>
      <c r="AO94" s="214"/>
      <c r="AP94" s="214"/>
      <c r="AQ94" s="214"/>
      <c r="AR94" s="214"/>
      <c r="AS94" s="224"/>
    </row>
    <row r="95" spans="1:45" ht="60" customHeight="1" x14ac:dyDescent="0.35">
      <c r="A95" s="221" t="s">
        <v>5348</v>
      </c>
      <c r="B95" s="208" t="s">
        <v>5440</v>
      </c>
      <c r="C95" s="209" t="s">
        <v>5441</v>
      </c>
      <c r="D95" s="211" t="s">
        <v>5442</v>
      </c>
      <c r="E95" s="213" t="str">
        <f>IF(COUNTIF(F95:AS95,"&lt;&gt;")=0,"",SUMPRODUCT(((Recommendations[ImplStatus]="Implemented")+(Recommendations[ImplStatus]="Compensated"))*ISNUMBER(MATCH(Recommendations[Id],F95:AS95,0)))/COUNTIF(F95:AS95,"&lt;&gt;"))</f>
        <v/>
      </c>
      <c r="F95" s="214"/>
      <c r="G95" s="214"/>
      <c r="H95" s="214"/>
      <c r="I95" s="214"/>
      <c r="J95" s="214"/>
      <c r="K95" s="214"/>
      <c r="L95" s="214"/>
      <c r="M95" s="214"/>
      <c r="N95" s="214"/>
      <c r="O95" s="214"/>
      <c r="P95" s="214"/>
      <c r="Q95" s="214"/>
      <c r="R95" s="214"/>
      <c r="S95" s="214"/>
      <c r="T95" s="214"/>
      <c r="U95" s="214"/>
      <c r="V95" s="214"/>
      <c r="W95" s="214"/>
      <c r="X95" s="214"/>
      <c r="Y95" s="214"/>
      <c r="Z95" s="214"/>
      <c r="AA95" s="214"/>
      <c r="AB95" s="214"/>
      <c r="AC95" s="214"/>
      <c r="AD95" s="214"/>
      <c r="AE95" s="214"/>
      <c r="AF95" s="214"/>
      <c r="AG95" s="214"/>
      <c r="AH95" s="214"/>
      <c r="AI95" s="214"/>
      <c r="AJ95" s="214"/>
      <c r="AK95" s="214"/>
      <c r="AL95" s="214"/>
      <c r="AM95" s="214"/>
      <c r="AN95" s="214"/>
      <c r="AO95" s="214"/>
      <c r="AP95" s="214"/>
      <c r="AQ95" s="214"/>
      <c r="AR95" s="214"/>
      <c r="AS95" s="224"/>
    </row>
    <row r="96" spans="1:45" ht="60" customHeight="1" x14ac:dyDescent="0.35">
      <c r="A96" s="221" t="s">
        <v>5348</v>
      </c>
      <c r="B96" s="208" t="s">
        <v>5443</v>
      </c>
      <c r="C96" s="209" t="s">
        <v>5444</v>
      </c>
      <c r="D96" s="211" t="s">
        <v>5445</v>
      </c>
      <c r="E96" s="213" t="str">
        <f>IF(COUNTIF(F96:AS96,"&lt;&gt;")=0,"",SUMPRODUCT(((Recommendations[ImplStatus]="Implemented")+(Recommendations[ImplStatus]="Compensated"))*ISNUMBER(MATCH(Recommendations[Id],F96:AS96,0)))/COUNTIF(F96:AS96,"&lt;&gt;"))</f>
        <v/>
      </c>
      <c r="F96" s="214"/>
      <c r="G96" s="214"/>
      <c r="H96" s="214"/>
      <c r="I96" s="214"/>
      <c r="J96" s="214"/>
      <c r="K96" s="214"/>
      <c r="L96" s="214"/>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24"/>
    </row>
    <row r="97" spans="1:45" ht="60" customHeight="1" x14ac:dyDescent="0.35">
      <c r="A97" s="221" t="s">
        <v>5348</v>
      </c>
      <c r="B97" s="208" t="s">
        <v>5446</v>
      </c>
      <c r="C97" s="209" t="s">
        <v>5447</v>
      </c>
      <c r="D97" s="211" t="s">
        <v>5448</v>
      </c>
      <c r="E97" s="213" t="str">
        <f>IF(COUNTIF(F97:AS97,"&lt;&gt;")=0,"",SUMPRODUCT(((Recommendations[ImplStatus]="Implemented")+(Recommendations[ImplStatus]="Compensated"))*ISNUMBER(MATCH(Recommendations[Id],F97:AS97,0)))/COUNTIF(F97:AS97,"&lt;&gt;"))</f>
        <v/>
      </c>
      <c r="F97" s="214"/>
      <c r="G97" s="214"/>
      <c r="H97" s="214"/>
      <c r="I97" s="214"/>
      <c r="J97" s="214"/>
      <c r="K97" s="214"/>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24"/>
    </row>
    <row r="98" spans="1:45" ht="60" customHeight="1" x14ac:dyDescent="0.35">
      <c r="A98" s="222" t="s">
        <v>5348</v>
      </c>
      <c r="B98" s="215" t="s">
        <v>5449</v>
      </c>
      <c r="C98" s="216" t="s">
        <v>5450</v>
      </c>
      <c r="D98" s="217" t="s">
        <v>5451</v>
      </c>
      <c r="E98" s="218" t="str">
        <f>IF(COUNTIF(F98:AS98,"&lt;&gt;")=0,"",SUMPRODUCT(((Recommendations[ImplStatus]="Implemented")+(Recommendations[ImplStatus]="Compensated"))*ISNUMBER(MATCH(Recommendations[Id],F98:AS98,0)))/COUNTIF(F98:AS98,"&lt;&gt;"))</f>
        <v/>
      </c>
      <c r="F98" s="219"/>
      <c r="G98" s="219"/>
      <c r="H98" s="219"/>
      <c r="I98" s="219"/>
      <c r="J98" s="219"/>
      <c r="K98" s="219"/>
      <c r="L98" s="219"/>
      <c r="M98" s="219"/>
      <c r="N98" s="219"/>
      <c r="O98" s="219"/>
      <c r="P98" s="219"/>
      <c r="Q98" s="219"/>
      <c r="R98" s="219"/>
      <c r="S98" s="219"/>
      <c r="T98" s="219"/>
      <c r="U98" s="219"/>
      <c r="V98" s="219"/>
      <c r="W98" s="219"/>
      <c r="X98" s="219"/>
      <c r="Y98" s="219"/>
      <c r="Z98" s="219"/>
      <c r="AA98" s="219"/>
      <c r="AB98" s="219"/>
      <c r="AC98" s="219"/>
      <c r="AD98" s="219"/>
      <c r="AE98" s="219"/>
      <c r="AF98" s="219"/>
      <c r="AG98" s="219"/>
      <c r="AH98" s="219"/>
      <c r="AI98" s="219"/>
      <c r="AJ98" s="219"/>
      <c r="AK98" s="219"/>
      <c r="AL98" s="219"/>
      <c r="AM98" s="219"/>
      <c r="AN98" s="219"/>
      <c r="AO98" s="219"/>
      <c r="AP98" s="219"/>
      <c r="AQ98" s="219"/>
      <c r="AR98" s="219"/>
      <c r="AS98" s="225"/>
    </row>
    <row r="102" spans="1:45" ht="32" customHeight="1" x14ac:dyDescent="0.35">
      <c r="A102" s="262" t="s">
        <v>2411</v>
      </c>
      <c r="B102" s="262"/>
      <c r="C102" s="262"/>
      <c r="D102" s="262"/>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IFERROR(INDEX('Recommendations'!$J$2:$J$415, MATCH(F2,'Recommendations'!$B$2:$B$415,0))="Implemented", FALSE))</xm:f>
            <x14:dxf>
              <font>
                <color rgb="FF000000"/>
              </font>
              <fill>
                <patternFill>
                  <bgColor rgb="FF3C7D22"/>
                </patternFill>
              </fill>
            </x14:dxf>
          </x14:cfRule>
          <x14:cfRule type="expression" priority="2" id="{00000000-000E-0000-0900-000002000000}">
            <xm:f>AND(F2&lt;&gt;"", IFERROR(INDEX('Recommendations'!$J$2:$J$415, MATCH(F2,'Recommendations'!$B$2:$B$415,0))="Compensated", FALSE))</xm:f>
            <x14:dxf>
              <font>
                <color rgb="FF000000"/>
              </font>
              <fill>
                <patternFill>
                  <bgColor rgb="FFC6E0B4"/>
                </patternFill>
              </fill>
            </x14:dxf>
          </x14:cfRule>
          <x14:cfRule type="expression" priority="3" id="{00000000-000E-0000-0900-000003000000}">
            <xm:f>AND(F2&lt;&gt;"", IFERROR(INDEX('Recommendations'!$J$2:$J$415, MATCH(F2,'Recommendations'!$B$2:$B$415,0))="Testing", FALSE))</xm:f>
            <x14:dxf>
              <font>
                <color rgb="FF000000"/>
              </font>
              <fill>
                <patternFill>
                  <bgColor rgb="FFFFC000"/>
                </patternFill>
              </fill>
            </x14:dxf>
          </x14:cfRule>
          <x14:cfRule type="expression" priority="4" id="{00000000-000E-0000-0900-000004000000}">
            <xm:f>AND(F2&lt;&gt;"", IFERROR(INDEX('Recommendations'!$J$2:$J$415, MATCH(F2,'Recommendations'!$B$2:$B$415,0))="Failed", FALSE))</xm:f>
            <x14:dxf>
              <font>
                <color rgb="FF000000"/>
              </font>
              <fill>
                <patternFill>
                  <bgColor rgb="FFD82891"/>
                </patternFill>
              </fill>
            </x14:dxf>
          </x14:cfRule>
          <x14:cfRule type="expression" priority="5" id="{00000000-000E-0000-0900-000005000000}">
            <xm:f>AND(F2&lt;&gt;"", IFERROR(INDEX('Recommendations'!$J$2:$J$415, MATCH(F2,'Recommendations'!$B$2:$B$415,0))="Risk Accepted", FALSE))</xm:f>
            <x14:dxf>
              <font>
                <color rgb="FF000000"/>
              </font>
              <fill>
                <patternFill>
                  <bgColor rgb="FFD9D9D9"/>
                </patternFill>
              </fill>
            </x14:dxf>
          </x14:cfRule>
          <x14:cfRule type="expression" priority="6" id="{00000000-000E-0000-0900-000006000000}">
            <xm:f>AND(F2&lt;&gt;"", IFERROR(INDEX('Recommendations'!$J$2:$J$415, MATCH(F2,'Recommendations'!$B$2:$B$415,0))="N/A",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59" t="s">
        <v>4279</v>
      </c>
      <c r="B1" s="260" t="s">
        <v>5164</v>
      </c>
      <c r="C1" s="260" t="s">
        <v>1</v>
      </c>
      <c r="D1" s="260" t="s">
        <v>2642</v>
      </c>
      <c r="E1" s="260" t="s">
        <v>5452</v>
      </c>
      <c r="F1" s="260" t="s">
        <v>5453</v>
      </c>
      <c r="G1" s="260" t="s">
        <v>2647</v>
      </c>
      <c r="H1" s="260" t="s">
        <v>2648</v>
      </c>
      <c r="I1" s="260" t="s">
        <v>2649</v>
      </c>
      <c r="J1" s="260" t="s">
        <v>2650</v>
      </c>
      <c r="K1" s="260" t="s">
        <v>2651</v>
      </c>
      <c r="L1" s="260" t="s">
        <v>2652</v>
      </c>
      <c r="M1" s="260" t="s">
        <v>2653</v>
      </c>
      <c r="N1" s="260" t="s">
        <v>2654</v>
      </c>
      <c r="O1" s="260" t="s">
        <v>2655</v>
      </c>
      <c r="P1" s="260" t="s">
        <v>2656</v>
      </c>
      <c r="Q1" s="260" t="s">
        <v>2657</v>
      </c>
      <c r="R1" s="260" t="s">
        <v>2658</v>
      </c>
      <c r="S1" s="260" t="s">
        <v>2659</v>
      </c>
      <c r="T1" s="260" t="s">
        <v>2660</v>
      </c>
      <c r="U1" s="260" t="s">
        <v>2661</v>
      </c>
      <c r="V1" s="260" t="s">
        <v>2662</v>
      </c>
      <c r="W1" s="260" t="s">
        <v>2663</v>
      </c>
      <c r="X1" s="260" t="s">
        <v>2664</v>
      </c>
      <c r="Y1" s="260" t="s">
        <v>2665</v>
      </c>
      <c r="Z1" s="260" t="s">
        <v>2666</v>
      </c>
      <c r="AA1" s="260" t="s">
        <v>2667</v>
      </c>
      <c r="AB1" s="260" t="s">
        <v>2668</v>
      </c>
      <c r="AC1" s="260" t="s">
        <v>2669</v>
      </c>
      <c r="AD1" s="260" t="s">
        <v>2670</v>
      </c>
      <c r="AE1" s="260" t="s">
        <v>2671</v>
      </c>
      <c r="AF1" s="260" t="s">
        <v>2672</v>
      </c>
      <c r="AG1" s="260" t="s">
        <v>2673</v>
      </c>
      <c r="AH1" s="260" t="s">
        <v>2674</v>
      </c>
      <c r="AI1" s="260" t="s">
        <v>2675</v>
      </c>
      <c r="AJ1" s="260" t="s">
        <v>2676</v>
      </c>
      <c r="AK1" s="260" t="s">
        <v>2677</v>
      </c>
      <c r="AL1" s="260" t="s">
        <v>2678</v>
      </c>
      <c r="AM1" s="260" t="s">
        <v>2679</v>
      </c>
      <c r="AN1" s="260" t="s">
        <v>2680</v>
      </c>
      <c r="AO1" s="260" t="s">
        <v>2681</v>
      </c>
      <c r="AP1" s="260" t="s">
        <v>2682</v>
      </c>
      <c r="AQ1" s="260" t="s">
        <v>2683</v>
      </c>
      <c r="AR1" s="260" t="s">
        <v>2684</v>
      </c>
      <c r="AS1" s="260" t="s">
        <v>2685</v>
      </c>
      <c r="AT1" s="260" t="s">
        <v>2686</v>
      </c>
      <c r="AU1" s="261" t="s">
        <v>2687</v>
      </c>
    </row>
    <row r="2" spans="1:47" ht="60" customHeight="1" outlineLevel="1" x14ac:dyDescent="0.35">
      <c r="A2" s="251" t="s">
        <v>5454</v>
      </c>
      <c r="B2" s="229"/>
      <c r="C2" s="229"/>
      <c r="D2" s="233"/>
      <c r="E2" s="229"/>
      <c r="F2" s="237"/>
      <c r="G2" s="240" t="str">
        <f>IF(COUNTIF(H2:AU2,"&lt;&gt;")=0,"",SUMPRODUCT(((Recommendations[ImplStatus]="Implemented")+(Recommendations[ImplStatus]="Compensated"))*ISNUMBER(MATCH(Recommendations[Id],H2:AU2,0)))/COUNTIF(H2:AU2,"&lt;&gt;"))</f>
        <v/>
      </c>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7"/>
      <c r="AK2" s="237"/>
      <c r="AL2" s="237"/>
      <c r="AM2" s="237"/>
      <c r="AN2" s="237"/>
      <c r="AO2" s="237"/>
      <c r="AP2" s="237"/>
      <c r="AQ2" s="237"/>
      <c r="AR2" s="237"/>
      <c r="AS2" s="237"/>
      <c r="AT2" s="237"/>
      <c r="AU2" s="255"/>
    </row>
    <row r="3" spans="1:47" ht="60" customHeight="1" outlineLevel="2" x14ac:dyDescent="0.35">
      <c r="A3" s="252" t="s">
        <v>5454</v>
      </c>
      <c r="B3" s="230" t="s">
        <v>5455</v>
      </c>
      <c r="C3" s="230"/>
      <c r="D3" s="234"/>
      <c r="E3" s="230"/>
      <c r="F3" s="238"/>
      <c r="G3" s="241" t="str">
        <f>IF(COUNTIF(H3:AU3,"&lt;&gt;")=0,"",SUMPRODUCT(((Recommendations[ImplStatus]="Implemented")+(Recommendations[ImplStatus]="Compensated"))*ISNUMBER(MATCH(Recommendations[Id],H3:AU3,0)))/COUNTIF(H3:AU3,"&lt;&gt;"))</f>
        <v/>
      </c>
      <c r="H3" s="238"/>
      <c r="I3" s="238"/>
      <c r="J3" s="238"/>
      <c r="K3" s="238"/>
      <c r="L3" s="238"/>
      <c r="M3" s="238"/>
      <c r="N3" s="238"/>
      <c r="O3" s="238"/>
      <c r="P3" s="238"/>
      <c r="Q3" s="238"/>
      <c r="R3" s="238"/>
      <c r="S3" s="238"/>
      <c r="T3" s="238"/>
      <c r="U3" s="238"/>
      <c r="V3" s="238"/>
      <c r="W3" s="238"/>
      <c r="X3" s="238"/>
      <c r="Y3" s="238"/>
      <c r="Z3" s="238"/>
      <c r="AA3" s="238"/>
      <c r="AB3" s="238"/>
      <c r="AC3" s="238"/>
      <c r="AD3" s="238"/>
      <c r="AE3" s="238"/>
      <c r="AF3" s="238"/>
      <c r="AG3" s="238"/>
      <c r="AH3" s="238"/>
      <c r="AI3" s="238"/>
      <c r="AJ3" s="238"/>
      <c r="AK3" s="238"/>
      <c r="AL3" s="238"/>
      <c r="AM3" s="238"/>
      <c r="AN3" s="238"/>
      <c r="AO3" s="238"/>
      <c r="AP3" s="238"/>
      <c r="AQ3" s="238"/>
      <c r="AR3" s="238"/>
      <c r="AS3" s="238"/>
      <c r="AT3" s="238"/>
      <c r="AU3" s="256"/>
    </row>
    <row r="4" spans="1:47" ht="60" customHeight="1" x14ac:dyDescent="0.35">
      <c r="A4" s="253" t="s">
        <v>5454</v>
      </c>
      <c r="B4" s="231" t="s">
        <v>5455</v>
      </c>
      <c r="C4" s="232" t="s">
        <v>5456</v>
      </c>
      <c r="D4" s="235" t="s">
        <v>5457</v>
      </c>
      <c r="E4" s="236" t="s">
        <v>5458</v>
      </c>
      <c r="F4" s="239" t="s">
        <v>5459</v>
      </c>
      <c r="G4" s="242" t="str">
        <f>IF(COUNTIF(H4:AU4,"&lt;&gt;")=0,"",SUMPRODUCT(((Recommendations[ImplStatus]="Implemented")+(Recommendations[ImplStatus]="Compensated"))*ISNUMBER(MATCH(Recommendations[Id],H4:AU4,0)))/COUNTIF(H4:AU4,"&lt;&gt;"))</f>
        <v/>
      </c>
      <c r="H4" s="243"/>
      <c r="I4" s="243"/>
      <c r="J4" s="243"/>
      <c r="K4" s="243"/>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57"/>
    </row>
    <row r="5" spans="1:47" ht="60" customHeight="1" x14ac:dyDescent="0.35">
      <c r="A5" s="253" t="s">
        <v>5454</v>
      </c>
      <c r="B5" s="231" t="s">
        <v>5455</v>
      </c>
      <c r="C5" s="232" t="s">
        <v>5460</v>
      </c>
      <c r="D5" s="235" t="s">
        <v>5461</v>
      </c>
      <c r="E5" s="236" t="s">
        <v>5458</v>
      </c>
      <c r="F5" s="239" t="s">
        <v>5459</v>
      </c>
      <c r="G5" s="242" t="str">
        <f>IF(COUNTIF(H5:AU5,"&lt;&gt;")=0,"",SUMPRODUCT(((Recommendations[ImplStatus]="Implemented")+(Recommendations[ImplStatus]="Compensated"))*ISNUMBER(MATCH(Recommendations[Id],H5:AU5,0)))/COUNTIF(H5:AU5,"&lt;&gt;"))</f>
        <v/>
      </c>
      <c r="H5" s="243"/>
      <c r="I5" s="243"/>
      <c r="J5" s="243"/>
      <c r="K5" s="243"/>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57"/>
    </row>
    <row r="6" spans="1:47" ht="60" customHeight="1" x14ac:dyDescent="0.35">
      <c r="A6" s="253" t="s">
        <v>5454</v>
      </c>
      <c r="B6" s="231" t="s">
        <v>5455</v>
      </c>
      <c r="C6" s="232" t="s">
        <v>5462</v>
      </c>
      <c r="D6" s="235" t="s">
        <v>5463</v>
      </c>
      <c r="E6" s="236" t="s">
        <v>5458</v>
      </c>
      <c r="F6" s="239" t="s">
        <v>5459</v>
      </c>
      <c r="G6" s="242" t="str">
        <f>IF(COUNTIF(H6:AU6,"&lt;&gt;")=0,"",SUMPRODUCT(((Recommendations[ImplStatus]="Implemented")+(Recommendations[ImplStatus]="Compensated"))*ISNUMBER(MATCH(Recommendations[Id],H6:AU6,0)))/COUNTIF(H6:AU6,"&lt;&gt;"))</f>
        <v/>
      </c>
      <c r="H6" s="243"/>
      <c r="I6" s="243"/>
      <c r="J6" s="243"/>
      <c r="K6" s="243"/>
      <c r="L6" s="243"/>
      <c r="M6" s="243"/>
      <c r="N6" s="243"/>
      <c r="O6" s="243"/>
      <c r="P6" s="243"/>
      <c r="Q6" s="243"/>
      <c r="R6" s="243"/>
      <c r="S6" s="243"/>
      <c r="T6" s="243"/>
      <c r="U6" s="243"/>
      <c r="V6" s="243"/>
      <c r="W6" s="243"/>
      <c r="X6" s="243"/>
      <c r="Y6" s="243"/>
      <c r="Z6" s="243"/>
      <c r="AA6" s="243"/>
      <c r="AB6" s="243"/>
      <c r="AC6" s="243"/>
      <c r="AD6" s="243"/>
      <c r="AE6" s="243"/>
      <c r="AF6" s="243"/>
      <c r="AG6" s="243"/>
      <c r="AH6" s="243"/>
      <c r="AI6" s="243"/>
      <c r="AJ6" s="243"/>
      <c r="AK6" s="243"/>
      <c r="AL6" s="243"/>
      <c r="AM6" s="243"/>
      <c r="AN6" s="243"/>
      <c r="AO6" s="243"/>
      <c r="AP6" s="243"/>
      <c r="AQ6" s="243"/>
      <c r="AR6" s="243"/>
      <c r="AS6" s="243"/>
      <c r="AT6" s="243"/>
      <c r="AU6" s="257"/>
    </row>
    <row r="7" spans="1:47" ht="60" customHeight="1" x14ac:dyDescent="0.35">
      <c r="A7" s="253" t="s">
        <v>5454</v>
      </c>
      <c r="B7" s="231" t="s">
        <v>5455</v>
      </c>
      <c r="C7" s="232" t="s">
        <v>5464</v>
      </c>
      <c r="D7" s="235" t="s">
        <v>5465</v>
      </c>
      <c r="E7" s="236" t="s">
        <v>5458</v>
      </c>
      <c r="F7" s="239" t="s">
        <v>5459</v>
      </c>
      <c r="G7" s="242" t="str">
        <f>IF(COUNTIF(H7:AU7,"&lt;&gt;")=0,"",SUMPRODUCT(((Recommendations[ImplStatus]="Implemented")+(Recommendations[ImplStatus]="Compensated"))*ISNUMBER(MATCH(Recommendations[Id],H7:AU7,0)))/COUNTIF(H7:AU7,"&lt;&gt;"))</f>
        <v/>
      </c>
      <c r="H7" s="243"/>
      <c r="I7" s="243"/>
      <c r="J7" s="243"/>
      <c r="K7" s="243"/>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57"/>
    </row>
    <row r="8" spans="1:47" ht="60" customHeight="1" x14ac:dyDescent="0.35">
      <c r="A8" s="253" t="s">
        <v>5454</v>
      </c>
      <c r="B8" s="231" t="s">
        <v>5455</v>
      </c>
      <c r="C8" s="232" t="s">
        <v>5466</v>
      </c>
      <c r="D8" s="235" t="s">
        <v>5467</v>
      </c>
      <c r="E8" s="236" t="s">
        <v>5458</v>
      </c>
      <c r="F8" s="239" t="s">
        <v>5459</v>
      </c>
      <c r="G8" s="242" t="str">
        <f>IF(COUNTIF(H8:AU8,"&lt;&gt;")=0,"",SUMPRODUCT(((Recommendations[ImplStatus]="Implemented")+(Recommendations[ImplStatus]="Compensated"))*ISNUMBER(MATCH(Recommendations[Id],H8:AU8,0)))/COUNTIF(H8:AU8,"&lt;&gt;"))</f>
        <v/>
      </c>
      <c r="H8" s="243"/>
      <c r="I8" s="243"/>
      <c r="J8" s="243"/>
      <c r="K8" s="243"/>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57"/>
    </row>
    <row r="9" spans="1:47" ht="60" customHeight="1" x14ac:dyDescent="0.35">
      <c r="A9" s="253" t="s">
        <v>5454</v>
      </c>
      <c r="B9" s="231" t="s">
        <v>5455</v>
      </c>
      <c r="C9" s="232" t="s">
        <v>5468</v>
      </c>
      <c r="D9" s="235" t="s">
        <v>5469</v>
      </c>
      <c r="E9" s="236" t="s">
        <v>5458</v>
      </c>
      <c r="F9" s="239" t="s">
        <v>5459</v>
      </c>
      <c r="G9" s="242" t="str">
        <f>IF(COUNTIF(H9:AU9,"&lt;&gt;")=0,"",SUMPRODUCT(((Recommendations[ImplStatus]="Implemented")+(Recommendations[ImplStatus]="Compensated"))*ISNUMBER(MATCH(Recommendations[Id],H9:AU9,0)))/COUNTIF(H9:AU9,"&lt;&gt;"))</f>
        <v/>
      </c>
      <c r="H9" s="243"/>
      <c r="I9" s="243"/>
      <c r="J9" s="243"/>
      <c r="K9" s="243"/>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57"/>
    </row>
    <row r="10" spans="1:47" ht="60" customHeight="1" x14ac:dyDescent="0.35">
      <c r="A10" s="253" t="s">
        <v>5454</v>
      </c>
      <c r="B10" s="231" t="s">
        <v>5455</v>
      </c>
      <c r="C10" s="232" t="s">
        <v>5470</v>
      </c>
      <c r="D10" s="235" t="s">
        <v>5471</v>
      </c>
      <c r="E10" s="236" t="s">
        <v>5458</v>
      </c>
      <c r="F10" s="239" t="s">
        <v>5459</v>
      </c>
      <c r="G10" s="242" t="str">
        <f>IF(COUNTIF(H10:AU10,"&lt;&gt;")=0,"",SUMPRODUCT(((Recommendations[ImplStatus]="Implemented")+(Recommendations[ImplStatus]="Compensated"))*ISNUMBER(MATCH(Recommendations[Id],H10:AU10,0)))/COUNTIF(H10:AU10,"&lt;&gt;"))</f>
        <v/>
      </c>
      <c r="H10" s="243"/>
      <c r="I10" s="243"/>
      <c r="J10" s="243"/>
      <c r="K10" s="243"/>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57"/>
    </row>
    <row r="11" spans="1:47" ht="60" customHeight="1" x14ac:dyDescent="0.35">
      <c r="A11" s="253" t="s">
        <v>5454</v>
      </c>
      <c r="B11" s="231" t="s">
        <v>5455</v>
      </c>
      <c r="C11" s="232" t="s">
        <v>5472</v>
      </c>
      <c r="D11" s="235" t="s">
        <v>5473</v>
      </c>
      <c r="E11" s="236" t="s">
        <v>5458</v>
      </c>
      <c r="F11" s="239" t="s">
        <v>5459</v>
      </c>
      <c r="G11" s="242" t="str">
        <f>IF(COUNTIF(H11:AU11,"&lt;&gt;")=0,"",SUMPRODUCT(((Recommendations[ImplStatus]="Implemented")+(Recommendations[ImplStatus]="Compensated"))*ISNUMBER(MATCH(Recommendations[Id],H11:AU11,0)))/COUNTIF(H11:AU11,"&lt;&gt;"))</f>
        <v/>
      </c>
      <c r="H11" s="243"/>
      <c r="I11" s="243"/>
      <c r="J11" s="243"/>
      <c r="K11" s="243"/>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57"/>
    </row>
    <row r="12" spans="1:47" ht="60" customHeight="1" x14ac:dyDescent="0.35">
      <c r="A12" s="253" t="s">
        <v>5454</v>
      </c>
      <c r="B12" s="231" t="s">
        <v>5455</v>
      </c>
      <c r="C12" s="232" t="s">
        <v>5474</v>
      </c>
      <c r="D12" s="235" t="s">
        <v>5475</v>
      </c>
      <c r="E12" s="236" t="s">
        <v>5458</v>
      </c>
      <c r="F12" s="239" t="s">
        <v>5459</v>
      </c>
      <c r="G12" s="242" t="str">
        <f>IF(COUNTIF(H12:AU12,"&lt;&gt;")=0,"",SUMPRODUCT(((Recommendations[ImplStatus]="Implemented")+(Recommendations[ImplStatus]="Compensated"))*ISNUMBER(MATCH(Recommendations[Id],H12:AU12,0)))/COUNTIF(H12:AU12,"&lt;&gt;"))</f>
        <v/>
      </c>
      <c r="H12" s="243"/>
      <c r="I12" s="243"/>
      <c r="J12" s="243"/>
      <c r="K12" s="243"/>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57"/>
    </row>
    <row r="13" spans="1:47" ht="60" customHeight="1" x14ac:dyDescent="0.35">
      <c r="A13" s="253" t="s">
        <v>5454</v>
      </c>
      <c r="B13" s="231" t="s">
        <v>5455</v>
      </c>
      <c r="C13" s="232" t="s">
        <v>5476</v>
      </c>
      <c r="D13" s="235" t="s">
        <v>5477</v>
      </c>
      <c r="E13" s="236" t="s">
        <v>5458</v>
      </c>
      <c r="F13" s="239" t="s">
        <v>5459</v>
      </c>
      <c r="G13" s="242" t="str">
        <f>IF(COUNTIF(H13:AU13,"&lt;&gt;")=0,"",SUMPRODUCT(((Recommendations[ImplStatus]="Implemented")+(Recommendations[ImplStatus]="Compensated"))*ISNUMBER(MATCH(Recommendations[Id],H13:AU13,0)))/COUNTIF(H13:AU13,"&lt;&gt;"))</f>
        <v/>
      </c>
      <c r="H13" s="243"/>
      <c r="I13" s="243"/>
      <c r="J13" s="243"/>
      <c r="K13" s="243"/>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57"/>
    </row>
    <row r="14" spans="1:47" ht="60" customHeight="1" x14ac:dyDescent="0.35">
      <c r="A14" s="253" t="s">
        <v>5454</v>
      </c>
      <c r="B14" s="231" t="s">
        <v>5455</v>
      </c>
      <c r="C14" s="232" t="s">
        <v>5478</v>
      </c>
      <c r="D14" s="235" t="s">
        <v>5479</v>
      </c>
      <c r="E14" s="236" t="s">
        <v>5458</v>
      </c>
      <c r="F14" s="239" t="s">
        <v>5459</v>
      </c>
      <c r="G14" s="242" t="str">
        <f>IF(COUNTIF(H14:AU14,"&lt;&gt;")=0,"",SUMPRODUCT(((Recommendations[ImplStatus]="Implemented")+(Recommendations[ImplStatus]="Compensated"))*ISNUMBER(MATCH(Recommendations[Id],H14:AU14,0)))/COUNTIF(H14:AU14,"&lt;&gt;"))</f>
        <v/>
      </c>
      <c r="H14" s="243"/>
      <c r="I14" s="243"/>
      <c r="J14" s="243"/>
      <c r="K14" s="243"/>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57"/>
    </row>
    <row r="15" spans="1:47" ht="60" customHeight="1" x14ac:dyDescent="0.35">
      <c r="A15" s="253" t="s">
        <v>5454</v>
      </c>
      <c r="B15" s="231" t="s">
        <v>5455</v>
      </c>
      <c r="C15" s="232" t="s">
        <v>5480</v>
      </c>
      <c r="D15" s="235" t="s">
        <v>5481</v>
      </c>
      <c r="E15" s="236" t="s">
        <v>5458</v>
      </c>
      <c r="F15" s="239" t="s">
        <v>5459</v>
      </c>
      <c r="G15" s="242" t="str">
        <f>IF(COUNTIF(H15:AU15,"&lt;&gt;")=0,"",SUMPRODUCT(((Recommendations[ImplStatus]="Implemented")+(Recommendations[ImplStatus]="Compensated"))*ISNUMBER(MATCH(Recommendations[Id],H15:AU15,0)))/COUNTIF(H15:AU15,"&lt;&gt;"))</f>
        <v/>
      </c>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c r="AE15" s="243"/>
      <c r="AF15" s="243"/>
      <c r="AG15" s="243"/>
      <c r="AH15" s="243"/>
      <c r="AI15" s="243"/>
      <c r="AJ15" s="243"/>
      <c r="AK15" s="243"/>
      <c r="AL15" s="243"/>
      <c r="AM15" s="243"/>
      <c r="AN15" s="243"/>
      <c r="AO15" s="243"/>
      <c r="AP15" s="243"/>
      <c r="AQ15" s="243"/>
      <c r="AR15" s="243"/>
      <c r="AS15" s="243"/>
      <c r="AT15" s="243"/>
      <c r="AU15" s="257"/>
    </row>
    <row r="16" spans="1:47" ht="60" customHeight="1" x14ac:dyDescent="0.35">
      <c r="A16" s="253" t="s">
        <v>5454</v>
      </c>
      <c r="B16" s="231" t="s">
        <v>5455</v>
      </c>
      <c r="C16" s="232" t="s">
        <v>5482</v>
      </c>
      <c r="D16" s="235" t="s">
        <v>5483</v>
      </c>
      <c r="E16" s="236" t="s">
        <v>5458</v>
      </c>
      <c r="F16" s="239" t="s">
        <v>5459</v>
      </c>
      <c r="G16" s="242" t="str">
        <f>IF(COUNTIF(H16:AU16,"&lt;&gt;")=0,"",SUMPRODUCT(((Recommendations[ImplStatus]="Implemented")+(Recommendations[ImplStatus]="Compensated"))*ISNUMBER(MATCH(Recommendations[Id],H16:AU16,0)))/COUNTIF(H16:AU16,"&lt;&gt;"))</f>
        <v/>
      </c>
      <c r="H16" s="243"/>
      <c r="I16" s="243"/>
      <c r="J16" s="243"/>
      <c r="K16" s="243"/>
      <c r="L16" s="243"/>
      <c r="M16" s="243"/>
      <c r="N16" s="243"/>
      <c r="O16" s="243"/>
      <c r="P16" s="243"/>
      <c r="Q16" s="243"/>
      <c r="R16" s="243"/>
      <c r="S16" s="243"/>
      <c r="T16" s="243"/>
      <c r="U16" s="243"/>
      <c r="V16" s="243"/>
      <c r="W16" s="243"/>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57"/>
    </row>
    <row r="17" spans="1:47" ht="60" customHeight="1" outlineLevel="2" x14ac:dyDescent="0.35">
      <c r="A17" s="252" t="s">
        <v>5454</v>
      </c>
      <c r="B17" s="230" t="s">
        <v>5484</v>
      </c>
      <c r="C17" s="230"/>
      <c r="D17" s="234"/>
      <c r="E17" s="230"/>
      <c r="F17" s="238"/>
      <c r="G17" s="241" t="str">
        <f>IF(COUNTIF(H17:AU17,"&lt;&gt;")=0,"",SUMPRODUCT(((Recommendations[ImplStatus]="Implemented")+(Recommendations[ImplStatus]="Compensated"))*ISNUMBER(MATCH(Recommendations[Id],H17:AU17,0)))/COUNTIF(H17:AU17,"&lt;&gt;"))</f>
        <v/>
      </c>
      <c r="H17" s="238"/>
      <c r="I17" s="238"/>
      <c r="J17" s="238"/>
      <c r="K17" s="238"/>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8"/>
      <c r="AI17" s="238"/>
      <c r="AJ17" s="238"/>
      <c r="AK17" s="238"/>
      <c r="AL17" s="238"/>
      <c r="AM17" s="238"/>
      <c r="AN17" s="238"/>
      <c r="AO17" s="238"/>
      <c r="AP17" s="238"/>
      <c r="AQ17" s="238"/>
      <c r="AR17" s="238"/>
      <c r="AS17" s="238"/>
      <c r="AT17" s="238"/>
      <c r="AU17" s="256"/>
    </row>
    <row r="18" spans="1:47" ht="60" customHeight="1" x14ac:dyDescent="0.35">
      <c r="A18" s="253" t="s">
        <v>5454</v>
      </c>
      <c r="B18" s="231" t="s">
        <v>5484</v>
      </c>
      <c r="C18" s="232" t="s">
        <v>5485</v>
      </c>
      <c r="D18" s="235" t="s">
        <v>5486</v>
      </c>
      <c r="E18" s="236" t="s">
        <v>5487</v>
      </c>
      <c r="F18" s="239" t="s">
        <v>5488</v>
      </c>
      <c r="G18" s="242" t="str">
        <f>IF(COUNTIF(H18:AU18,"&lt;&gt;")=0,"",SUMPRODUCT(((Recommendations[ImplStatus]="Implemented")+(Recommendations[ImplStatus]="Compensated"))*ISNUMBER(MATCH(Recommendations[Id],H18:AU18,0)))/COUNTIF(H18:AU18,"&lt;&gt;"))</f>
        <v/>
      </c>
      <c r="H18" s="243"/>
      <c r="I18" s="243"/>
      <c r="J18" s="243"/>
      <c r="K18" s="243"/>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57"/>
    </row>
    <row r="19" spans="1:47" ht="60" customHeight="1" x14ac:dyDescent="0.35">
      <c r="A19" s="253" t="s">
        <v>5454</v>
      </c>
      <c r="B19" s="231" t="s">
        <v>5484</v>
      </c>
      <c r="C19" s="232" t="s">
        <v>5489</v>
      </c>
      <c r="D19" s="235" t="s">
        <v>5490</v>
      </c>
      <c r="E19" s="236" t="s">
        <v>5487</v>
      </c>
      <c r="F19" s="239" t="s">
        <v>5488</v>
      </c>
      <c r="G19" s="242" t="str">
        <f>IF(COUNTIF(H19:AU19,"&lt;&gt;")=0,"",SUMPRODUCT(((Recommendations[ImplStatus]="Implemented")+(Recommendations[ImplStatus]="Compensated"))*ISNUMBER(MATCH(Recommendations[Id],H19:AU19,0)))/COUNTIF(H19:AU19,"&lt;&gt;"))</f>
        <v/>
      </c>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3"/>
      <c r="AN19" s="243"/>
      <c r="AO19" s="243"/>
      <c r="AP19" s="243"/>
      <c r="AQ19" s="243"/>
      <c r="AR19" s="243"/>
      <c r="AS19" s="243"/>
      <c r="AT19" s="243"/>
      <c r="AU19" s="257"/>
    </row>
    <row r="20" spans="1:47" ht="60" customHeight="1" x14ac:dyDescent="0.35">
      <c r="A20" s="253" t="s">
        <v>5454</v>
      </c>
      <c r="B20" s="231" t="s">
        <v>5484</v>
      </c>
      <c r="C20" s="232" t="s">
        <v>5491</v>
      </c>
      <c r="D20" s="235" t="s">
        <v>5492</v>
      </c>
      <c r="E20" s="236" t="s">
        <v>5487</v>
      </c>
      <c r="F20" s="239" t="s">
        <v>5488</v>
      </c>
      <c r="G20" s="242" t="str">
        <f>IF(COUNTIF(H20:AU20,"&lt;&gt;")=0,"",SUMPRODUCT(((Recommendations[ImplStatus]="Implemented")+(Recommendations[ImplStatus]="Compensated"))*ISNUMBER(MATCH(Recommendations[Id],H20:AU20,0)))/COUNTIF(H20:AU20,"&lt;&gt;"))</f>
        <v/>
      </c>
      <c r="H20" s="243"/>
      <c r="I20" s="243"/>
      <c r="J20" s="243"/>
      <c r="K20" s="243"/>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57"/>
    </row>
    <row r="21" spans="1:47" ht="60" customHeight="1" x14ac:dyDescent="0.35">
      <c r="A21" s="253" t="s">
        <v>5454</v>
      </c>
      <c r="B21" s="231" t="s">
        <v>5484</v>
      </c>
      <c r="C21" s="232" t="s">
        <v>5493</v>
      </c>
      <c r="D21" s="235" t="s">
        <v>5494</v>
      </c>
      <c r="E21" s="236" t="s">
        <v>5487</v>
      </c>
      <c r="F21" s="239" t="s">
        <v>5488</v>
      </c>
      <c r="G21" s="242" t="str">
        <f>IF(COUNTIF(H21:AU21,"&lt;&gt;")=0,"",SUMPRODUCT(((Recommendations[ImplStatus]="Implemented")+(Recommendations[ImplStatus]="Compensated"))*ISNUMBER(MATCH(Recommendations[Id],H21:AU21,0)))/COUNTIF(H21:AU21,"&lt;&gt;"))</f>
        <v/>
      </c>
      <c r="H21" s="243"/>
      <c r="I21" s="243"/>
      <c r="J21" s="243"/>
      <c r="K21" s="243"/>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57"/>
    </row>
    <row r="22" spans="1:47" ht="60" customHeight="1" x14ac:dyDescent="0.35">
      <c r="A22" s="253" t="s">
        <v>5454</v>
      </c>
      <c r="B22" s="231" t="s">
        <v>5484</v>
      </c>
      <c r="C22" s="232" t="s">
        <v>5495</v>
      </c>
      <c r="D22" s="235" t="s">
        <v>5496</v>
      </c>
      <c r="E22" s="236" t="s">
        <v>5487</v>
      </c>
      <c r="F22" s="239" t="s">
        <v>5488</v>
      </c>
      <c r="G22" s="242" t="str">
        <f>IF(COUNTIF(H22:AU22,"&lt;&gt;")=0,"",SUMPRODUCT(((Recommendations[ImplStatus]="Implemented")+(Recommendations[ImplStatus]="Compensated"))*ISNUMBER(MATCH(Recommendations[Id],H22:AU22,0)))/COUNTIF(H22:AU22,"&lt;&gt;"))</f>
        <v/>
      </c>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57"/>
    </row>
    <row r="23" spans="1:47" ht="60" customHeight="1" x14ac:dyDescent="0.35">
      <c r="A23" s="253" t="s">
        <v>5454</v>
      </c>
      <c r="B23" s="231" t="s">
        <v>5484</v>
      </c>
      <c r="C23" s="232" t="s">
        <v>5497</v>
      </c>
      <c r="D23" s="235" t="s">
        <v>5498</v>
      </c>
      <c r="E23" s="236" t="s">
        <v>5458</v>
      </c>
      <c r="F23" s="239" t="s">
        <v>5459</v>
      </c>
      <c r="G23" s="242" t="str">
        <f>IF(COUNTIF(H23:AU23,"&lt;&gt;")=0,"",SUMPRODUCT(((Recommendations[ImplStatus]="Implemented")+(Recommendations[ImplStatus]="Compensated"))*ISNUMBER(MATCH(Recommendations[Id],H23:AU23,0)))/COUNTIF(H23:AU23,"&lt;&gt;"))</f>
        <v/>
      </c>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57"/>
    </row>
    <row r="24" spans="1:47" ht="60" customHeight="1" x14ac:dyDescent="0.35">
      <c r="A24" s="253" t="s">
        <v>5454</v>
      </c>
      <c r="B24" s="231" t="s">
        <v>5484</v>
      </c>
      <c r="C24" s="232" t="s">
        <v>5499</v>
      </c>
      <c r="D24" s="235" t="s">
        <v>5500</v>
      </c>
      <c r="E24" s="236" t="s">
        <v>5458</v>
      </c>
      <c r="F24" s="239" t="s">
        <v>5459</v>
      </c>
      <c r="G24" s="242" t="str">
        <f>IF(COUNTIF(H24:AU24,"&lt;&gt;")=0,"",SUMPRODUCT(((Recommendations[ImplStatus]="Implemented")+(Recommendations[ImplStatus]="Compensated"))*ISNUMBER(MATCH(Recommendations[Id],H24:AU24,0)))/COUNTIF(H24:AU24,"&lt;&gt;"))</f>
        <v/>
      </c>
      <c r="H24" s="243"/>
      <c r="I24" s="243"/>
      <c r="J24" s="243"/>
      <c r="K24" s="243"/>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57"/>
    </row>
    <row r="25" spans="1:47" ht="60" customHeight="1" x14ac:dyDescent="0.35">
      <c r="A25" s="253" t="s">
        <v>5454</v>
      </c>
      <c r="B25" s="231" t="s">
        <v>5484</v>
      </c>
      <c r="C25" s="232" t="s">
        <v>5501</v>
      </c>
      <c r="D25" s="235" t="s">
        <v>5502</v>
      </c>
      <c r="E25" s="236" t="s">
        <v>5458</v>
      </c>
      <c r="F25" s="239" t="s">
        <v>5503</v>
      </c>
      <c r="G25" s="242" t="str">
        <f>IF(COUNTIF(H25:AU25,"&lt;&gt;")=0,"",SUMPRODUCT(((Recommendations[ImplStatus]="Implemented")+(Recommendations[ImplStatus]="Compensated"))*ISNUMBER(MATCH(Recommendations[Id],H25:AU25,0)))/COUNTIF(H25:AU25,"&lt;&gt;"))</f>
        <v/>
      </c>
      <c r="H25" s="243"/>
      <c r="I25" s="243"/>
      <c r="J25" s="243"/>
      <c r="K25" s="243"/>
      <c r="L25" s="243"/>
      <c r="M25" s="243"/>
      <c r="N25" s="243"/>
      <c r="O25" s="243"/>
      <c r="P25" s="243"/>
      <c r="Q25" s="243"/>
      <c r="R25" s="243"/>
      <c r="S25" s="243"/>
      <c r="T25" s="243"/>
      <c r="U25" s="243"/>
      <c r="V25" s="243"/>
      <c r="W25" s="243"/>
      <c r="X25" s="243"/>
      <c r="Y25" s="243"/>
      <c r="Z25" s="243"/>
      <c r="AA25" s="243"/>
      <c r="AB25" s="243"/>
      <c r="AC25" s="243"/>
      <c r="AD25" s="243"/>
      <c r="AE25" s="243"/>
      <c r="AF25" s="243"/>
      <c r="AG25" s="243"/>
      <c r="AH25" s="243"/>
      <c r="AI25" s="243"/>
      <c r="AJ25" s="243"/>
      <c r="AK25" s="243"/>
      <c r="AL25" s="243"/>
      <c r="AM25" s="243"/>
      <c r="AN25" s="243"/>
      <c r="AO25" s="243"/>
      <c r="AP25" s="243"/>
      <c r="AQ25" s="243"/>
      <c r="AR25" s="243"/>
      <c r="AS25" s="243"/>
      <c r="AT25" s="243"/>
      <c r="AU25" s="257"/>
    </row>
    <row r="26" spans="1:47" ht="60" customHeight="1" x14ac:dyDescent="0.35">
      <c r="A26" s="253" t="s">
        <v>5454</v>
      </c>
      <c r="B26" s="231" t="s">
        <v>5484</v>
      </c>
      <c r="C26" s="232" t="s">
        <v>5504</v>
      </c>
      <c r="D26" s="235" t="s">
        <v>5505</v>
      </c>
      <c r="E26" s="236" t="s">
        <v>5458</v>
      </c>
      <c r="F26" s="239" t="s">
        <v>5503</v>
      </c>
      <c r="G26" s="242" t="str">
        <f>IF(COUNTIF(H26:AU26,"&lt;&gt;")=0,"",SUMPRODUCT(((Recommendations[ImplStatus]="Implemented")+(Recommendations[ImplStatus]="Compensated"))*ISNUMBER(MATCH(Recommendations[Id],H26:AU26,0)))/COUNTIF(H26:AU26,"&lt;&gt;"))</f>
        <v/>
      </c>
      <c r="H26" s="243"/>
      <c r="I26" s="243"/>
      <c r="J26" s="243"/>
      <c r="K26" s="243"/>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57"/>
    </row>
    <row r="27" spans="1:47" ht="60" customHeight="1" x14ac:dyDescent="0.35">
      <c r="A27" s="253" t="s">
        <v>5454</v>
      </c>
      <c r="B27" s="231" t="s">
        <v>5484</v>
      </c>
      <c r="C27" s="232" t="s">
        <v>5506</v>
      </c>
      <c r="D27" s="235" t="s">
        <v>5507</v>
      </c>
      <c r="E27" s="236" t="s">
        <v>5458</v>
      </c>
      <c r="F27" s="239" t="s">
        <v>5503</v>
      </c>
      <c r="G27" s="242" t="str">
        <f>IF(COUNTIF(H27:AU27,"&lt;&gt;")=0,"",SUMPRODUCT(((Recommendations[ImplStatus]="Implemented")+(Recommendations[ImplStatus]="Compensated"))*ISNUMBER(MATCH(Recommendations[Id],H27:AU27,0)))/COUNTIF(H27:AU27,"&lt;&gt;"))</f>
        <v/>
      </c>
      <c r="H27" s="243"/>
      <c r="I27" s="243"/>
      <c r="J27" s="243"/>
      <c r="K27" s="243"/>
      <c r="L27" s="243"/>
      <c r="M27" s="243"/>
      <c r="N27" s="243"/>
      <c r="O27" s="243"/>
      <c r="P27" s="243"/>
      <c r="Q27" s="243"/>
      <c r="R27" s="243"/>
      <c r="S27" s="243"/>
      <c r="T27" s="243"/>
      <c r="U27" s="243"/>
      <c r="V27" s="243"/>
      <c r="W27" s="243"/>
      <c r="X27" s="243"/>
      <c r="Y27" s="243"/>
      <c r="Z27" s="243"/>
      <c r="AA27" s="243"/>
      <c r="AB27" s="243"/>
      <c r="AC27" s="243"/>
      <c r="AD27" s="243"/>
      <c r="AE27" s="243"/>
      <c r="AF27" s="243"/>
      <c r="AG27" s="243"/>
      <c r="AH27" s="243"/>
      <c r="AI27" s="243"/>
      <c r="AJ27" s="243"/>
      <c r="AK27" s="243"/>
      <c r="AL27" s="243"/>
      <c r="AM27" s="243"/>
      <c r="AN27" s="243"/>
      <c r="AO27" s="243"/>
      <c r="AP27" s="243"/>
      <c r="AQ27" s="243"/>
      <c r="AR27" s="243"/>
      <c r="AS27" s="243"/>
      <c r="AT27" s="243"/>
      <c r="AU27" s="257"/>
    </row>
    <row r="28" spans="1:47" ht="60" customHeight="1" x14ac:dyDescent="0.35">
      <c r="A28" s="253" t="s">
        <v>5454</v>
      </c>
      <c r="B28" s="231" t="s">
        <v>5484</v>
      </c>
      <c r="C28" s="232" t="s">
        <v>5508</v>
      </c>
      <c r="D28" s="235" t="s">
        <v>5509</v>
      </c>
      <c r="E28" s="236" t="s">
        <v>5458</v>
      </c>
      <c r="F28" s="239" t="s">
        <v>5503</v>
      </c>
      <c r="G28" s="242" t="str">
        <f>IF(COUNTIF(H28:AU28,"&lt;&gt;")=0,"",SUMPRODUCT(((Recommendations[ImplStatus]="Implemented")+(Recommendations[ImplStatus]="Compensated"))*ISNUMBER(MATCH(Recommendations[Id],H28:AU28,0)))/COUNTIF(H28:AU28,"&lt;&gt;"))</f>
        <v/>
      </c>
      <c r="H28" s="243"/>
      <c r="I28" s="243"/>
      <c r="J28" s="243"/>
      <c r="K28" s="243"/>
      <c r="L28" s="243"/>
      <c r="M28" s="243"/>
      <c r="N28" s="243"/>
      <c r="O28" s="243"/>
      <c r="P28" s="243"/>
      <c r="Q28" s="243"/>
      <c r="R28" s="243"/>
      <c r="S28" s="243"/>
      <c r="T28" s="243"/>
      <c r="U28" s="243"/>
      <c r="V28" s="243"/>
      <c r="W28" s="243"/>
      <c r="X28" s="243"/>
      <c r="Y28" s="243"/>
      <c r="Z28" s="243"/>
      <c r="AA28" s="243"/>
      <c r="AB28" s="243"/>
      <c r="AC28" s="243"/>
      <c r="AD28" s="243"/>
      <c r="AE28" s="243"/>
      <c r="AF28" s="243"/>
      <c r="AG28" s="243"/>
      <c r="AH28" s="243"/>
      <c r="AI28" s="243"/>
      <c r="AJ28" s="243"/>
      <c r="AK28" s="243"/>
      <c r="AL28" s="243"/>
      <c r="AM28" s="243"/>
      <c r="AN28" s="243"/>
      <c r="AO28" s="243"/>
      <c r="AP28" s="243"/>
      <c r="AQ28" s="243"/>
      <c r="AR28" s="243"/>
      <c r="AS28" s="243"/>
      <c r="AT28" s="243"/>
      <c r="AU28" s="257"/>
    </row>
    <row r="29" spans="1:47" ht="60" customHeight="1" x14ac:dyDescent="0.35">
      <c r="A29" s="253" t="s">
        <v>5454</v>
      </c>
      <c r="B29" s="231" t="s">
        <v>5484</v>
      </c>
      <c r="C29" s="232" t="s">
        <v>5510</v>
      </c>
      <c r="D29" s="235" t="s">
        <v>5511</v>
      </c>
      <c r="E29" s="236" t="s">
        <v>5458</v>
      </c>
      <c r="F29" s="239" t="s">
        <v>5503</v>
      </c>
      <c r="G29" s="242" t="str">
        <f>IF(COUNTIF(H29:AU29,"&lt;&gt;")=0,"",SUMPRODUCT(((Recommendations[ImplStatus]="Implemented")+(Recommendations[ImplStatus]="Compensated"))*ISNUMBER(MATCH(Recommendations[Id],H29:AU29,0)))/COUNTIF(H29:AU29,"&lt;&gt;"))</f>
        <v/>
      </c>
      <c r="H29" s="243"/>
      <c r="I29" s="243"/>
      <c r="J29" s="243"/>
      <c r="K29" s="243"/>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57"/>
    </row>
    <row r="30" spans="1:47" ht="60" customHeight="1" x14ac:dyDescent="0.35">
      <c r="A30" s="253" t="s">
        <v>5454</v>
      </c>
      <c r="B30" s="231" t="s">
        <v>5484</v>
      </c>
      <c r="C30" s="232" t="s">
        <v>5512</v>
      </c>
      <c r="D30" s="235" t="s">
        <v>5513</v>
      </c>
      <c r="E30" s="236" t="s">
        <v>5458</v>
      </c>
      <c r="F30" s="239" t="s">
        <v>5503</v>
      </c>
      <c r="G30" s="242" t="str">
        <f>IF(COUNTIF(H30:AU30,"&lt;&gt;")=0,"",SUMPRODUCT(((Recommendations[ImplStatus]="Implemented")+(Recommendations[ImplStatus]="Compensated"))*ISNUMBER(MATCH(Recommendations[Id],H30:AU30,0)))/COUNTIF(H30:AU30,"&lt;&gt;"))</f>
        <v/>
      </c>
      <c r="H30" s="243"/>
      <c r="I30" s="243"/>
      <c r="J30" s="243"/>
      <c r="K30" s="243"/>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57"/>
    </row>
    <row r="31" spans="1:47" ht="60" customHeight="1" x14ac:dyDescent="0.35">
      <c r="A31" s="253" t="s">
        <v>5454</v>
      </c>
      <c r="B31" s="231" t="s">
        <v>5484</v>
      </c>
      <c r="C31" s="232" t="s">
        <v>5514</v>
      </c>
      <c r="D31" s="235" t="s">
        <v>5515</v>
      </c>
      <c r="E31" s="236" t="s">
        <v>5458</v>
      </c>
      <c r="F31" s="239" t="s">
        <v>5503</v>
      </c>
      <c r="G31" s="242" t="str">
        <f>IF(COUNTIF(H31:AU31,"&lt;&gt;")=0,"",SUMPRODUCT(((Recommendations[ImplStatus]="Implemented")+(Recommendations[ImplStatus]="Compensated"))*ISNUMBER(MATCH(Recommendations[Id],H31:AU31,0)))/COUNTIF(H31:AU31,"&lt;&gt;"))</f>
        <v/>
      </c>
      <c r="H31" s="243"/>
      <c r="I31" s="243"/>
      <c r="J31" s="243"/>
      <c r="K31" s="243"/>
      <c r="L31" s="243"/>
      <c r="M31" s="243"/>
      <c r="N31" s="243"/>
      <c r="O31" s="243"/>
      <c r="P31" s="243"/>
      <c r="Q31" s="243"/>
      <c r="R31" s="243"/>
      <c r="S31" s="243"/>
      <c r="T31" s="243"/>
      <c r="U31" s="243"/>
      <c r="V31" s="243"/>
      <c r="W31" s="243"/>
      <c r="X31" s="243"/>
      <c r="Y31" s="243"/>
      <c r="Z31" s="243"/>
      <c r="AA31" s="243"/>
      <c r="AB31" s="243"/>
      <c r="AC31" s="243"/>
      <c r="AD31" s="243"/>
      <c r="AE31" s="243"/>
      <c r="AF31" s="243"/>
      <c r="AG31" s="243"/>
      <c r="AH31" s="243"/>
      <c r="AI31" s="243"/>
      <c r="AJ31" s="243"/>
      <c r="AK31" s="243"/>
      <c r="AL31" s="243"/>
      <c r="AM31" s="243"/>
      <c r="AN31" s="243"/>
      <c r="AO31" s="243"/>
      <c r="AP31" s="243"/>
      <c r="AQ31" s="243"/>
      <c r="AR31" s="243"/>
      <c r="AS31" s="243"/>
      <c r="AT31" s="243"/>
      <c r="AU31" s="257"/>
    </row>
    <row r="32" spans="1:47" ht="60" customHeight="1" x14ac:dyDescent="0.35">
      <c r="A32" s="253" t="s">
        <v>5454</v>
      </c>
      <c r="B32" s="231" t="s">
        <v>5484</v>
      </c>
      <c r="C32" s="232" t="s">
        <v>5516</v>
      </c>
      <c r="D32" s="235" t="s">
        <v>5517</v>
      </c>
      <c r="E32" s="236" t="s">
        <v>5458</v>
      </c>
      <c r="F32" s="239" t="s">
        <v>5503</v>
      </c>
      <c r="G32" s="242" t="str">
        <f>IF(COUNTIF(H32:AU32,"&lt;&gt;")=0,"",SUMPRODUCT(((Recommendations[ImplStatus]="Implemented")+(Recommendations[ImplStatus]="Compensated"))*ISNUMBER(MATCH(Recommendations[Id],H32:AU32,0)))/COUNTIF(H32:AU32,"&lt;&gt;"))</f>
        <v/>
      </c>
      <c r="H32" s="243"/>
      <c r="I32" s="243"/>
      <c r="J32" s="243"/>
      <c r="K32" s="243"/>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57"/>
    </row>
    <row r="33" spans="1:47" ht="60" customHeight="1" x14ac:dyDescent="0.35">
      <c r="A33" s="253" t="s">
        <v>5454</v>
      </c>
      <c r="B33" s="231" t="s">
        <v>5484</v>
      </c>
      <c r="C33" s="232" t="s">
        <v>5518</v>
      </c>
      <c r="D33" s="235" t="s">
        <v>5519</v>
      </c>
      <c r="E33" s="236" t="s">
        <v>5487</v>
      </c>
      <c r="F33" s="239" t="s">
        <v>5488</v>
      </c>
      <c r="G33" s="242" t="str">
        <f>IF(COUNTIF(H33:AU33,"&lt;&gt;")=0,"",SUMPRODUCT(((Recommendations[ImplStatus]="Implemented")+(Recommendations[ImplStatus]="Compensated"))*ISNUMBER(MATCH(Recommendations[Id],H33:AU33,0)))/COUNTIF(H33:AU33,"&lt;&gt;"))</f>
        <v/>
      </c>
      <c r="H33" s="243"/>
      <c r="I33" s="243"/>
      <c r="J33" s="243"/>
      <c r="K33" s="243"/>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57"/>
    </row>
    <row r="34" spans="1:47" ht="60" customHeight="1" x14ac:dyDescent="0.35">
      <c r="A34" s="253" t="s">
        <v>5454</v>
      </c>
      <c r="B34" s="231" t="s">
        <v>5484</v>
      </c>
      <c r="C34" s="232" t="s">
        <v>5520</v>
      </c>
      <c r="D34" s="235" t="s">
        <v>5521</v>
      </c>
      <c r="E34" s="236" t="s">
        <v>5458</v>
      </c>
      <c r="F34" s="239" t="s">
        <v>5503</v>
      </c>
      <c r="G34" s="242" t="str">
        <f>IF(COUNTIF(H34:AU34,"&lt;&gt;")=0,"",SUMPRODUCT(((Recommendations[ImplStatus]="Implemented")+(Recommendations[ImplStatus]="Compensated"))*ISNUMBER(MATCH(Recommendations[Id],H34:AU34,0)))/COUNTIF(H34:AU34,"&lt;&gt;"))</f>
        <v/>
      </c>
      <c r="H34" s="243"/>
      <c r="I34" s="243"/>
      <c r="J34" s="243"/>
      <c r="K34" s="243"/>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57"/>
    </row>
    <row r="35" spans="1:47" ht="60" customHeight="1" outlineLevel="2" x14ac:dyDescent="0.35">
      <c r="A35" s="252" t="s">
        <v>5454</v>
      </c>
      <c r="B35" s="230" t="s">
        <v>5522</v>
      </c>
      <c r="C35" s="230"/>
      <c r="D35" s="234"/>
      <c r="E35" s="230"/>
      <c r="F35" s="238"/>
      <c r="G35" s="241" t="str">
        <f>IF(COUNTIF(H35:AU35,"&lt;&gt;")=0,"",SUMPRODUCT(((Recommendations[ImplStatus]="Implemented")+(Recommendations[ImplStatus]="Compensated"))*ISNUMBER(MATCH(Recommendations[Id],H35:AU35,0)))/COUNTIF(H35:AU35,"&lt;&gt;"))</f>
        <v/>
      </c>
      <c r="H35" s="238"/>
      <c r="I35" s="238"/>
      <c r="J35" s="238"/>
      <c r="K35" s="238"/>
      <c r="L35" s="238"/>
      <c r="M35" s="238"/>
      <c r="N35" s="238"/>
      <c r="O35" s="238"/>
      <c r="P35" s="238"/>
      <c r="Q35" s="238"/>
      <c r="R35" s="238"/>
      <c r="S35" s="238"/>
      <c r="T35" s="238"/>
      <c r="U35" s="238"/>
      <c r="V35" s="238"/>
      <c r="W35" s="238"/>
      <c r="X35" s="238"/>
      <c r="Y35" s="238"/>
      <c r="Z35" s="238"/>
      <c r="AA35" s="238"/>
      <c r="AB35" s="238"/>
      <c r="AC35" s="238"/>
      <c r="AD35" s="238"/>
      <c r="AE35" s="238"/>
      <c r="AF35" s="238"/>
      <c r="AG35" s="238"/>
      <c r="AH35" s="238"/>
      <c r="AI35" s="238"/>
      <c r="AJ35" s="238"/>
      <c r="AK35" s="238"/>
      <c r="AL35" s="238"/>
      <c r="AM35" s="238"/>
      <c r="AN35" s="238"/>
      <c r="AO35" s="238"/>
      <c r="AP35" s="238"/>
      <c r="AQ35" s="238"/>
      <c r="AR35" s="238"/>
      <c r="AS35" s="238"/>
      <c r="AT35" s="238"/>
      <c r="AU35" s="256"/>
    </row>
    <row r="36" spans="1:47" ht="60" customHeight="1" x14ac:dyDescent="0.35">
      <c r="A36" s="253" t="s">
        <v>5454</v>
      </c>
      <c r="B36" s="231" t="s">
        <v>5522</v>
      </c>
      <c r="C36" s="232" t="s">
        <v>5523</v>
      </c>
      <c r="D36" s="235" t="s">
        <v>5524</v>
      </c>
      <c r="E36" s="236" t="s">
        <v>5458</v>
      </c>
      <c r="F36" s="239" t="s">
        <v>5503</v>
      </c>
      <c r="G36" s="242" t="str">
        <f>IF(COUNTIF(H36:AU36,"&lt;&gt;")=0,"",SUMPRODUCT(((Recommendations[ImplStatus]="Implemented")+(Recommendations[ImplStatus]="Compensated"))*ISNUMBER(MATCH(Recommendations[Id],H36:AU36,0)))/COUNTIF(H36:AU36,"&lt;&gt;"))</f>
        <v/>
      </c>
      <c r="H36" s="243"/>
      <c r="I36" s="243"/>
      <c r="J36" s="243"/>
      <c r="K36" s="243"/>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57"/>
    </row>
    <row r="37" spans="1:47" ht="60" customHeight="1" x14ac:dyDescent="0.35">
      <c r="A37" s="253" t="s">
        <v>5454</v>
      </c>
      <c r="B37" s="231" t="s">
        <v>5522</v>
      </c>
      <c r="C37" s="232" t="s">
        <v>5525</v>
      </c>
      <c r="D37" s="235" t="s">
        <v>5526</v>
      </c>
      <c r="E37" s="236" t="s">
        <v>5458</v>
      </c>
      <c r="F37" s="239" t="s">
        <v>5527</v>
      </c>
      <c r="G37" s="242" t="str">
        <f>IF(COUNTIF(H37:AU37,"&lt;&gt;")=0,"",SUMPRODUCT(((Recommendations[ImplStatus]="Implemented")+(Recommendations[ImplStatus]="Compensated"))*ISNUMBER(MATCH(Recommendations[Id],H37:AU37,0)))/COUNTIF(H37:AU37,"&lt;&gt;"))</f>
        <v/>
      </c>
      <c r="H37" s="243"/>
      <c r="I37" s="243"/>
      <c r="J37" s="243"/>
      <c r="K37" s="243"/>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57"/>
    </row>
    <row r="38" spans="1:47" ht="60" customHeight="1" x14ac:dyDescent="0.35">
      <c r="A38" s="253" t="s">
        <v>5454</v>
      </c>
      <c r="B38" s="231" t="s">
        <v>5522</v>
      </c>
      <c r="C38" s="232" t="s">
        <v>5528</v>
      </c>
      <c r="D38" s="235" t="s">
        <v>5529</v>
      </c>
      <c r="E38" s="236" t="s">
        <v>5458</v>
      </c>
      <c r="F38" s="239" t="s">
        <v>5527</v>
      </c>
      <c r="G38" s="242" t="str">
        <f>IF(COUNTIF(H38:AU38,"&lt;&gt;")=0,"",SUMPRODUCT(((Recommendations[ImplStatus]="Implemented")+(Recommendations[ImplStatus]="Compensated"))*ISNUMBER(MATCH(Recommendations[Id],H38:AU38,0)))/COUNTIF(H38:AU38,"&lt;&gt;"))</f>
        <v/>
      </c>
      <c r="H38" s="243"/>
      <c r="I38" s="243"/>
      <c r="J38" s="243"/>
      <c r="K38" s="243"/>
      <c r="L38" s="243"/>
      <c r="M38" s="243"/>
      <c r="N38" s="243"/>
      <c r="O38" s="243"/>
      <c r="P38" s="243"/>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57"/>
    </row>
    <row r="39" spans="1:47" ht="60" customHeight="1" x14ac:dyDescent="0.35">
      <c r="A39" s="253" t="s">
        <v>5454</v>
      </c>
      <c r="B39" s="231" t="s">
        <v>5522</v>
      </c>
      <c r="C39" s="232" t="s">
        <v>5530</v>
      </c>
      <c r="D39" s="235" t="s">
        <v>5531</v>
      </c>
      <c r="E39" s="236" t="s">
        <v>5458</v>
      </c>
      <c r="F39" s="239" t="s">
        <v>5527</v>
      </c>
      <c r="G39" s="242" t="str">
        <f>IF(COUNTIF(H39:AU39,"&lt;&gt;")=0,"",SUMPRODUCT(((Recommendations[ImplStatus]="Implemented")+(Recommendations[ImplStatus]="Compensated"))*ISNUMBER(MATCH(Recommendations[Id],H39:AU39,0)))/COUNTIF(H39:AU39,"&lt;&gt;"))</f>
        <v/>
      </c>
      <c r="H39" s="243"/>
      <c r="I39" s="243"/>
      <c r="J39" s="243"/>
      <c r="K39" s="243"/>
      <c r="L39" s="243"/>
      <c r="M39" s="243"/>
      <c r="N39" s="243"/>
      <c r="O39" s="243"/>
      <c r="P39" s="243"/>
      <c r="Q39" s="243"/>
      <c r="R39" s="243"/>
      <c r="S39" s="243"/>
      <c r="T39" s="243"/>
      <c r="U39" s="243"/>
      <c r="V39" s="243"/>
      <c r="W39" s="243"/>
      <c r="X39" s="243"/>
      <c r="Y39" s="243"/>
      <c r="Z39" s="243"/>
      <c r="AA39" s="243"/>
      <c r="AB39" s="243"/>
      <c r="AC39" s="243"/>
      <c r="AD39" s="243"/>
      <c r="AE39" s="243"/>
      <c r="AF39" s="243"/>
      <c r="AG39" s="243"/>
      <c r="AH39" s="243"/>
      <c r="AI39" s="243"/>
      <c r="AJ39" s="243"/>
      <c r="AK39" s="243"/>
      <c r="AL39" s="243"/>
      <c r="AM39" s="243"/>
      <c r="AN39" s="243"/>
      <c r="AO39" s="243"/>
      <c r="AP39" s="243"/>
      <c r="AQ39" s="243"/>
      <c r="AR39" s="243"/>
      <c r="AS39" s="243"/>
      <c r="AT39" s="243"/>
      <c r="AU39" s="257"/>
    </row>
    <row r="40" spans="1:47" ht="60" customHeight="1" x14ac:dyDescent="0.35">
      <c r="A40" s="253" t="s">
        <v>5454</v>
      </c>
      <c r="B40" s="231" t="s">
        <v>5522</v>
      </c>
      <c r="C40" s="232" t="s">
        <v>5532</v>
      </c>
      <c r="D40" s="235" t="s">
        <v>5533</v>
      </c>
      <c r="E40" s="236" t="s">
        <v>5458</v>
      </c>
      <c r="F40" s="239" t="s">
        <v>5527</v>
      </c>
      <c r="G40" s="242" t="str">
        <f>IF(COUNTIF(H40:AU40,"&lt;&gt;")=0,"",SUMPRODUCT(((Recommendations[ImplStatus]="Implemented")+(Recommendations[ImplStatus]="Compensated"))*ISNUMBER(MATCH(Recommendations[Id],H40:AU40,0)))/COUNTIF(H40:AU40,"&lt;&gt;"))</f>
        <v/>
      </c>
      <c r="H40" s="243"/>
      <c r="I40" s="243"/>
      <c r="J40" s="243"/>
      <c r="K40" s="243"/>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57"/>
    </row>
    <row r="41" spans="1:47" ht="60" customHeight="1" x14ac:dyDescent="0.35">
      <c r="A41" s="253" t="s">
        <v>5454</v>
      </c>
      <c r="B41" s="231" t="s">
        <v>5522</v>
      </c>
      <c r="C41" s="232" t="s">
        <v>5534</v>
      </c>
      <c r="D41" s="235" t="s">
        <v>5535</v>
      </c>
      <c r="E41" s="236" t="s">
        <v>5458</v>
      </c>
      <c r="F41" s="239" t="s">
        <v>5527</v>
      </c>
      <c r="G41" s="242" t="str">
        <f>IF(COUNTIF(H41:AU41,"&lt;&gt;")=0,"",SUMPRODUCT(((Recommendations[ImplStatus]="Implemented")+(Recommendations[ImplStatus]="Compensated"))*ISNUMBER(MATCH(Recommendations[Id],H41:AU41,0)))/COUNTIF(H41:AU41,"&lt;&gt;"))</f>
        <v/>
      </c>
      <c r="H41" s="243"/>
      <c r="I41" s="243"/>
      <c r="J41" s="243"/>
      <c r="K41" s="243"/>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57"/>
    </row>
    <row r="42" spans="1:47" ht="60" customHeight="1" x14ac:dyDescent="0.35">
      <c r="A42" s="253" t="s">
        <v>5454</v>
      </c>
      <c r="B42" s="231" t="s">
        <v>5522</v>
      </c>
      <c r="C42" s="232" t="s">
        <v>5536</v>
      </c>
      <c r="D42" s="235" t="s">
        <v>5537</v>
      </c>
      <c r="E42" s="236" t="s">
        <v>5458</v>
      </c>
      <c r="F42" s="239" t="s">
        <v>5527</v>
      </c>
      <c r="G42" s="242" t="str">
        <f>IF(COUNTIF(H42:AU42,"&lt;&gt;")=0,"",SUMPRODUCT(((Recommendations[ImplStatus]="Implemented")+(Recommendations[ImplStatus]="Compensated"))*ISNUMBER(MATCH(Recommendations[Id],H42:AU42,0)))/COUNTIF(H42:AU42,"&lt;&gt;"))</f>
        <v/>
      </c>
      <c r="H42" s="243"/>
      <c r="I42" s="243"/>
      <c r="J42" s="243"/>
      <c r="K42" s="243"/>
      <c r="L42" s="243"/>
      <c r="M42" s="243"/>
      <c r="N42" s="243"/>
      <c r="O42" s="243"/>
      <c r="P42" s="243"/>
      <c r="Q42" s="243"/>
      <c r="R42" s="243"/>
      <c r="S42" s="243"/>
      <c r="T42" s="243"/>
      <c r="U42" s="243"/>
      <c r="V42" s="243"/>
      <c r="W42" s="243"/>
      <c r="X42" s="243"/>
      <c r="Y42" s="243"/>
      <c r="Z42" s="243"/>
      <c r="AA42" s="243"/>
      <c r="AB42" s="243"/>
      <c r="AC42" s="243"/>
      <c r="AD42" s="243"/>
      <c r="AE42" s="243"/>
      <c r="AF42" s="243"/>
      <c r="AG42" s="243"/>
      <c r="AH42" s="243"/>
      <c r="AI42" s="243"/>
      <c r="AJ42" s="243"/>
      <c r="AK42" s="243"/>
      <c r="AL42" s="243"/>
      <c r="AM42" s="243"/>
      <c r="AN42" s="243"/>
      <c r="AO42" s="243"/>
      <c r="AP42" s="243"/>
      <c r="AQ42" s="243"/>
      <c r="AR42" s="243"/>
      <c r="AS42" s="243"/>
      <c r="AT42" s="243"/>
      <c r="AU42" s="257"/>
    </row>
    <row r="43" spans="1:47" ht="60" customHeight="1" x14ac:dyDescent="0.35">
      <c r="A43" s="253" t="s">
        <v>5454</v>
      </c>
      <c r="B43" s="231" t="s">
        <v>5522</v>
      </c>
      <c r="C43" s="232" t="s">
        <v>5538</v>
      </c>
      <c r="D43" s="235" t="s">
        <v>5539</v>
      </c>
      <c r="E43" s="236" t="s">
        <v>5458</v>
      </c>
      <c r="F43" s="239" t="s">
        <v>5527</v>
      </c>
      <c r="G43" s="242" t="str">
        <f>IF(COUNTIF(H43:AU43,"&lt;&gt;")=0,"",SUMPRODUCT(((Recommendations[ImplStatus]="Implemented")+(Recommendations[ImplStatus]="Compensated"))*ISNUMBER(MATCH(Recommendations[Id],H43:AU43,0)))/COUNTIF(H43:AU43,"&lt;&gt;"))</f>
        <v/>
      </c>
      <c r="H43" s="243"/>
      <c r="I43" s="243"/>
      <c r="J43" s="243"/>
      <c r="K43" s="243"/>
      <c r="L43" s="243"/>
      <c r="M43" s="243"/>
      <c r="N43" s="243"/>
      <c r="O43" s="243"/>
      <c r="P43" s="243"/>
      <c r="Q43" s="243"/>
      <c r="R43" s="243"/>
      <c r="S43" s="243"/>
      <c r="T43" s="243"/>
      <c r="U43" s="243"/>
      <c r="V43" s="243"/>
      <c r="W43" s="243"/>
      <c r="X43" s="243"/>
      <c r="Y43" s="243"/>
      <c r="Z43" s="243"/>
      <c r="AA43" s="243"/>
      <c r="AB43" s="243"/>
      <c r="AC43" s="243"/>
      <c r="AD43" s="243"/>
      <c r="AE43" s="243"/>
      <c r="AF43" s="243"/>
      <c r="AG43" s="243"/>
      <c r="AH43" s="243"/>
      <c r="AI43" s="243"/>
      <c r="AJ43" s="243"/>
      <c r="AK43" s="243"/>
      <c r="AL43" s="243"/>
      <c r="AM43" s="243"/>
      <c r="AN43" s="243"/>
      <c r="AO43" s="243"/>
      <c r="AP43" s="243"/>
      <c r="AQ43" s="243"/>
      <c r="AR43" s="243"/>
      <c r="AS43" s="243"/>
      <c r="AT43" s="243"/>
      <c r="AU43" s="257"/>
    </row>
    <row r="44" spans="1:47" ht="60" customHeight="1" x14ac:dyDescent="0.35">
      <c r="A44" s="253" t="s">
        <v>5454</v>
      </c>
      <c r="B44" s="231" t="s">
        <v>5522</v>
      </c>
      <c r="C44" s="232" t="s">
        <v>5540</v>
      </c>
      <c r="D44" s="235" t="s">
        <v>5541</v>
      </c>
      <c r="E44" s="236" t="s">
        <v>5458</v>
      </c>
      <c r="F44" s="239" t="s">
        <v>5527</v>
      </c>
      <c r="G44" s="242" t="str">
        <f>IF(COUNTIF(H44:AU44,"&lt;&gt;")=0,"",SUMPRODUCT(((Recommendations[ImplStatus]="Implemented")+(Recommendations[ImplStatus]="Compensated"))*ISNUMBER(MATCH(Recommendations[Id],H44:AU44,0)))/COUNTIF(H44:AU44,"&lt;&gt;"))</f>
        <v/>
      </c>
      <c r="H44" s="243"/>
      <c r="I44" s="243"/>
      <c r="J44" s="243"/>
      <c r="K44" s="243"/>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57"/>
    </row>
    <row r="45" spans="1:47" ht="60" customHeight="1" x14ac:dyDescent="0.35">
      <c r="A45" s="253" t="s">
        <v>5454</v>
      </c>
      <c r="B45" s="231" t="s">
        <v>5522</v>
      </c>
      <c r="C45" s="232" t="s">
        <v>5542</v>
      </c>
      <c r="D45" s="235" t="s">
        <v>5543</v>
      </c>
      <c r="E45" s="236" t="s">
        <v>5458</v>
      </c>
      <c r="F45" s="239" t="s">
        <v>5527</v>
      </c>
      <c r="G45" s="242" t="str">
        <f>IF(COUNTIF(H45:AU45,"&lt;&gt;")=0,"",SUMPRODUCT(((Recommendations[ImplStatus]="Implemented")+(Recommendations[ImplStatus]="Compensated"))*ISNUMBER(MATCH(Recommendations[Id],H45:AU45,0)))/COUNTIF(H45:AU45,"&lt;&gt;"))</f>
        <v/>
      </c>
      <c r="H45" s="243"/>
      <c r="I45" s="243"/>
      <c r="J45" s="243"/>
      <c r="K45" s="243"/>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57"/>
    </row>
    <row r="46" spans="1:47" ht="60" customHeight="1" x14ac:dyDescent="0.35">
      <c r="A46" s="253" t="s">
        <v>5454</v>
      </c>
      <c r="B46" s="231" t="s">
        <v>5522</v>
      </c>
      <c r="C46" s="232" t="s">
        <v>5544</v>
      </c>
      <c r="D46" s="235" t="s">
        <v>5545</v>
      </c>
      <c r="E46" s="236" t="s">
        <v>5458</v>
      </c>
      <c r="F46" s="239" t="s">
        <v>5527</v>
      </c>
      <c r="G46" s="242" t="str">
        <f>IF(COUNTIF(H46:AU46,"&lt;&gt;")=0,"",SUMPRODUCT(((Recommendations[ImplStatus]="Implemented")+(Recommendations[ImplStatus]="Compensated"))*ISNUMBER(MATCH(Recommendations[Id],H46:AU46,0)))/COUNTIF(H46:AU46,"&lt;&gt;"))</f>
        <v/>
      </c>
      <c r="H46" s="243"/>
      <c r="I46" s="243"/>
      <c r="J46" s="243"/>
      <c r="K46" s="243"/>
      <c r="L46" s="243"/>
      <c r="M46" s="243"/>
      <c r="N46" s="243"/>
      <c r="O46" s="243"/>
      <c r="P46" s="243"/>
      <c r="Q46" s="243"/>
      <c r="R46" s="243"/>
      <c r="S46" s="243"/>
      <c r="T46" s="243"/>
      <c r="U46" s="243"/>
      <c r="V46" s="243"/>
      <c r="W46" s="243"/>
      <c r="X46" s="243"/>
      <c r="Y46" s="243"/>
      <c r="Z46" s="243"/>
      <c r="AA46" s="243"/>
      <c r="AB46" s="243"/>
      <c r="AC46" s="243"/>
      <c r="AD46" s="243"/>
      <c r="AE46" s="243"/>
      <c r="AF46" s="243"/>
      <c r="AG46" s="243"/>
      <c r="AH46" s="243"/>
      <c r="AI46" s="243"/>
      <c r="AJ46" s="243"/>
      <c r="AK46" s="243"/>
      <c r="AL46" s="243"/>
      <c r="AM46" s="243"/>
      <c r="AN46" s="243"/>
      <c r="AO46" s="243"/>
      <c r="AP46" s="243"/>
      <c r="AQ46" s="243"/>
      <c r="AR46" s="243"/>
      <c r="AS46" s="243"/>
      <c r="AT46" s="243"/>
      <c r="AU46" s="257"/>
    </row>
    <row r="47" spans="1:47" ht="60" customHeight="1" x14ac:dyDescent="0.35">
      <c r="A47" s="253" t="s">
        <v>5454</v>
      </c>
      <c r="B47" s="231" t="s">
        <v>5522</v>
      </c>
      <c r="C47" s="232" t="s">
        <v>5546</v>
      </c>
      <c r="D47" s="235" t="s">
        <v>5547</v>
      </c>
      <c r="E47" s="236" t="s">
        <v>5458</v>
      </c>
      <c r="F47" s="239" t="s">
        <v>5527</v>
      </c>
      <c r="G47" s="242" t="str">
        <f>IF(COUNTIF(H47:AU47,"&lt;&gt;")=0,"",SUMPRODUCT(((Recommendations[ImplStatus]="Implemented")+(Recommendations[ImplStatus]="Compensated"))*ISNUMBER(MATCH(Recommendations[Id],H47:AU47,0)))/COUNTIF(H47:AU47,"&lt;&gt;"))</f>
        <v/>
      </c>
      <c r="H47" s="243"/>
      <c r="I47" s="243"/>
      <c r="J47" s="243"/>
      <c r="K47" s="243"/>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57"/>
    </row>
    <row r="48" spans="1:47" ht="60" customHeight="1" x14ac:dyDescent="0.35">
      <c r="A48" s="253" t="s">
        <v>5454</v>
      </c>
      <c r="B48" s="231" t="s">
        <v>5522</v>
      </c>
      <c r="C48" s="232" t="s">
        <v>5548</v>
      </c>
      <c r="D48" s="235" t="s">
        <v>5549</v>
      </c>
      <c r="E48" s="236" t="s">
        <v>5458</v>
      </c>
      <c r="F48" s="239" t="s">
        <v>5527</v>
      </c>
      <c r="G48" s="242" t="str">
        <f>IF(COUNTIF(H48:AU48,"&lt;&gt;")=0,"",SUMPRODUCT(((Recommendations[ImplStatus]="Implemented")+(Recommendations[ImplStatus]="Compensated"))*ISNUMBER(MATCH(Recommendations[Id],H48:AU48,0)))/COUNTIF(H48:AU48,"&lt;&gt;"))</f>
        <v/>
      </c>
      <c r="H48" s="243"/>
      <c r="I48" s="243"/>
      <c r="J48" s="243"/>
      <c r="K48" s="243"/>
      <c r="L48" s="243"/>
      <c r="M48" s="243"/>
      <c r="N48" s="243"/>
      <c r="O48" s="243"/>
      <c r="P48" s="243"/>
      <c r="Q48" s="243"/>
      <c r="R48" s="243"/>
      <c r="S48" s="243"/>
      <c r="T48" s="243"/>
      <c r="U48" s="243"/>
      <c r="V48" s="243"/>
      <c r="W48" s="243"/>
      <c r="X48" s="243"/>
      <c r="Y48" s="243"/>
      <c r="Z48" s="243"/>
      <c r="AA48" s="243"/>
      <c r="AB48" s="243"/>
      <c r="AC48" s="243"/>
      <c r="AD48" s="243"/>
      <c r="AE48" s="243"/>
      <c r="AF48" s="243"/>
      <c r="AG48" s="243"/>
      <c r="AH48" s="243"/>
      <c r="AI48" s="243"/>
      <c r="AJ48" s="243"/>
      <c r="AK48" s="243"/>
      <c r="AL48" s="243"/>
      <c r="AM48" s="243"/>
      <c r="AN48" s="243"/>
      <c r="AO48" s="243"/>
      <c r="AP48" s="243"/>
      <c r="AQ48" s="243"/>
      <c r="AR48" s="243"/>
      <c r="AS48" s="243"/>
      <c r="AT48" s="243"/>
      <c r="AU48" s="257"/>
    </row>
    <row r="49" spans="1:47" ht="60" customHeight="1" x14ac:dyDescent="0.35">
      <c r="A49" s="253" t="s">
        <v>5454</v>
      </c>
      <c r="B49" s="231" t="s">
        <v>5522</v>
      </c>
      <c r="C49" s="232" t="s">
        <v>5550</v>
      </c>
      <c r="D49" s="235" t="s">
        <v>5551</v>
      </c>
      <c r="E49" s="236" t="s">
        <v>5458</v>
      </c>
      <c r="F49" s="239" t="s">
        <v>5527</v>
      </c>
      <c r="G49" s="242" t="str">
        <f>IF(COUNTIF(H49:AU49,"&lt;&gt;")=0,"",SUMPRODUCT(((Recommendations[ImplStatus]="Implemented")+(Recommendations[ImplStatus]="Compensated"))*ISNUMBER(MATCH(Recommendations[Id],H49:AU49,0)))/COUNTIF(H49:AU49,"&lt;&gt;"))</f>
        <v/>
      </c>
      <c r="H49" s="243"/>
      <c r="I49" s="243"/>
      <c r="J49" s="243"/>
      <c r="K49" s="243"/>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57"/>
    </row>
    <row r="50" spans="1:47" ht="60" customHeight="1" outlineLevel="2" x14ac:dyDescent="0.35">
      <c r="A50" s="252" t="s">
        <v>5454</v>
      </c>
      <c r="B50" s="230" t="s">
        <v>4403</v>
      </c>
      <c r="C50" s="230"/>
      <c r="D50" s="234"/>
      <c r="E50" s="230"/>
      <c r="F50" s="238"/>
      <c r="G50" s="241" t="str">
        <f>IF(COUNTIF(H50:AU50,"&lt;&gt;")=0,"",SUMPRODUCT(((Recommendations[ImplStatus]="Implemented")+(Recommendations[ImplStatus]="Compensated"))*ISNUMBER(MATCH(Recommendations[Id],H50:AU50,0)))/COUNTIF(H50:AU50,"&lt;&gt;"))</f>
        <v/>
      </c>
      <c r="H50" s="238"/>
      <c r="I50" s="238"/>
      <c r="J50" s="238"/>
      <c r="K50" s="238"/>
      <c r="L50" s="238"/>
      <c r="M50" s="238"/>
      <c r="N50" s="238"/>
      <c r="O50" s="238"/>
      <c r="P50" s="238"/>
      <c r="Q50" s="238"/>
      <c r="R50" s="238"/>
      <c r="S50" s="238"/>
      <c r="T50" s="238"/>
      <c r="U50" s="238"/>
      <c r="V50" s="238"/>
      <c r="W50" s="238"/>
      <c r="X50" s="238"/>
      <c r="Y50" s="238"/>
      <c r="Z50" s="238"/>
      <c r="AA50" s="238"/>
      <c r="AB50" s="238"/>
      <c r="AC50" s="238"/>
      <c r="AD50" s="238"/>
      <c r="AE50" s="238"/>
      <c r="AF50" s="238"/>
      <c r="AG50" s="238"/>
      <c r="AH50" s="238"/>
      <c r="AI50" s="238"/>
      <c r="AJ50" s="238"/>
      <c r="AK50" s="238"/>
      <c r="AL50" s="238"/>
      <c r="AM50" s="238"/>
      <c r="AN50" s="238"/>
      <c r="AO50" s="238"/>
      <c r="AP50" s="238"/>
      <c r="AQ50" s="238"/>
      <c r="AR50" s="238"/>
      <c r="AS50" s="238"/>
      <c r="AT50" s="238"/>
      <c r="AU50" s="256"/>
    </row>
    <row r="51" spans="1:47" ht="60" customHeight="1" x14ac:dyDescent="0.35">
      <c r="A51" s="253" t="s">
        <v>5454</v>
      </c>
      <c r="B51" s="231" t="s">
        <v>4403</v>
      </c>
      <c r="C51" s="232" t="s">
        <v>5552</v>
      </c>
      <c r="D51" s="235" t="s">
        <v>5553</v>
      </c>
      <c r="E51" s="236" t="s">
        <v>5554</v>
      </c>
      <c r="F51" s="239" t="s">
        <v>5555</v>
      </c>
      <c r="G51" s="242" t="str">
        <f>IF(COUNTIF(H51:AU51,"&lt;&gt;")=0,"",SUMPRODUCT(((Recommendations[ImplStatus]="Implemented")+(Recommendations[ImplStatus]="Compensated"))*ISNUMBER(MATCH(Recommendations[Id],H51:AU51,0)))/COUNTIF(H51:AU51,"&lt;&gt;"))</f>
        <v/>
      </c>
      <c r="H51" s="243"/>
      <c r="I51" s="243"/>
      <c r="J51" s="243"/>
      <c r="K51" s="243"/>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57"/>
    </row>
    <row r="52" spans="1:47" ht="60" customHeight="1" x14ac:dyDescent="0.35">
      <c r="A52" s="253" t="s">
        <v>5454</v>
      </c>
      <c r="B52" s="231" t="s">
        <v>4403</v>
      </c>
      <c r="C52" s="232" t="s">
        <v>5556</v>
      </c>
      <c r="D52" s="235" t="s">
        <v>5557</v>
      </c>
      <c r="E52" s="236" t="s">
        <v>5554</v>
      </c>
      <c r="F52" s="239" t="s">
        <v>5555</v>
      </c>
      <c r="G52" s="242" t="str">
        <f>IF(COUNTIF(H52:AU52,"&lt;&gt;")=0,"",SUMPRODUCT(((Recommendations[ImplStatus]="Implemented")+(Recommendations[ImplStatus]="Compensated"))*ISNUMBER(MATCH(Recommendations[Id],H52:AU52,0)))/COUNTIF(H52:AU52,"&lt;&gt;"))</f>
        <v/>
      </c>
      <c r="H52" s="243"/>
      <c r="I52" s="243"/>
      <c r="J52" s="243"/>
      <c r="K52" s="243"/>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57"/>
    </row>
    <row r="53" spans="1:47" ht="60" customHeight="1" x14ac:dyDescent="0.35">
      <c r="A53" s="253" t="s">
        <v>5454</v>
      </c>
      <c r="B53" s="231" t="s">
        <v>4403</v>
      </c>
      <c r="C53" s="232" t="s">
        <v>5558</v>
      </c>
      <c r="D53" s="235" t="s">
        <v>5559</v>
      </c>
      <c r="E53" s="236" t="s">
        <v>5554</v>
      </c>
      <c r="F53" s="239" t="s">
        <v>5555</v>
      </c>
      <c r="G53" s="242" t="str">
        <f>IF(COUNTIF(H53:AU53,"&lt;&gt;")=0,"",SUMPRODUCT(((Recommendations[ImplStatus]="Implemented")+(Recommendations[ImplStatus]="Compensated"))*ISNUMBER(MATCH(Recommendations[Id],H53:AU53,0)))/COUNTIF(H53:AU53,"&lt;&gt;"))</f>
        <v/>
      </c>
      <c r="H53" s="243"/>
      <c r="I53" s="243"/>
      <c r="J53" s="243"/>
      <c r="K53" s="243"/>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57"/>
    </row>
    <row r="54" spans="1:47" ht="60" customHeight="1" x14ac:dyDescent="0.35">
      <c r="A54" s="253" t="s">
        <v>5454</v>
      </c>
      <c r="B54" s="231" t="s">
        <v>4403</v>
      </c>
      <c r="C54" s="232" t="s">
        <v>5560</v>
      </c>
      <c r="D54" s="235" t="s">
        <v>5561</v>
      </c>
      <c r="E54" s="236" t="s">
        <v>5554</v>
      </c>
      <c r="F54" s="239" t="s">
        <v>5555</v>
      </c>
      <c r="G54" s="242" t="str">
        <f>IF(COUNTIF(H54:AU54,"&lt;&gt;")=0,"",SUMPRODUCT(((Recommendations[ImplStatus]="Implemented")+(Recommendations[ImplStatus]="Compensated"))*ISNUMBER(MATCH(Recommendations[Id],H54:AU54,0)))/COUNTIF(H54:AU54,"&lt;&gt;"))</f>
        <v/>
      </c>
      <c r="H54" s="243"/>
      <c r="I54" s="243"/>
      <c r="J54" s="243"/>
      <c r="K54" s="243"/>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57"/>
    </row>
    <row r="55" spans="1:47" ht="60" customHeight="1" x14ac:dyDescent="0.35">
      <c r="A55" s="253" t="s">
        <v>5454</v>
      </c>
      <c r="B55" s="231" t="s">
        <v>4403</v>
      </c>
      <c r="C55" s="232" t="s">
        <v>5562</v>
      </c>
      <c r="D55" s="235" t="s">
        <v>5563</v>
      </c>
      <c r="E55" s="236" t="s">
        <v>5554</v>
      </c>
      <c r="F55" s="239" t="s">
        <v>5555</v>
      </c>
      <c r="G55" s="242" t="str">
        <f>IF(COUNTIF(H55:AU55,"&lt;&gt;")=0,"",SUMPRODUCT(((Recommendations[ImplStatus]="Implemented")+(Recommendations[ImplStatus]="Compensated"))*ISNUMBER(MATCH(Recommendations[Id],H55:AU55,0)))/COUNTIF(H55:AU55,"&lt;&gt;"))</f>
        <v/>
      </c>
      <c r="H55" s="243"/>
      <c r="I55" s="243"/>
      <c r="J55" s="243"/>
      <c r="K55" s="243"/>
      <c r="L55" s="243"/>
      <c r="M55" s="243"/>
      <c r="N55" s="243"/>
      <c r="O55" s="243"/>
      <c r="P55" s="243"/>
      <c r="Q55" s="243"/>
      <c r="R55" s="243"/>
      <c r="S55" s="243"/>
      <c r="T55" s="243"/>
      <c r="U55" s="243"/>
      <c r="V55" s="243"/>
      <c r="W55" s="243"/>
      <c r="X55" s="243"/>
      <c r="Y55" s="243"/>
      <c r="Z55" s="243"/>
      <c r="AA55" s="243"/>
      <c r="AB55" s="243"/>
      <c r="AC55" s="243"/>
      <c r="AD55" s="243"/>
      <c r="AE55" s="243"/>
      <c r="AF55" s="243"/>
      <c r="AG55" s="243"/>
      <c r="AH55" s="243"/>
      <c r="AI55" s="243"/>
      <c r="AJ55" s="243"/>
      <c r="AK55" s="243"/>
      <c r="AL55" s="243"/>
      <c r="AM55" s="243"/>
      <c r="AN55" s="243"/>
      <c r="AO55" s="243"/>
      <c r="AP55" s="243"/>
      <c r="AQ55" s="243"/>
      <c r="AR55" s="243"/>
      <c r="AS55" s="243"/>
      <c r="AT55" s="243"/>
      <c r="AU55" s="257"/>
    </row>
    <row r="56" spans="1:47" ht="60" customHeight="1" x14ac:dyDescent="0.35">
      <c r="A56" s="253" t="s">
        <v>5454</v>
      </c>
      <c r="B56" s="231" t="s">
        <v>4403</v>
      </c>
      <c r="C56" s="232" t="s">
        <v>5564</v>
      </c>
      <c r="D56" s="235" t="s">
        <v>5565</v>
      </c>
      <c r="E56" s="236" t="s">
        <v>5554</v>
      </c>
      <c r="F56" s="239" t="s">
        <v>5555</v>
      </c>
      <c r="G56" s="242" t="str">
        <f>IF(COUNTIF(H56:AU56,"&lt;&gt;")=0,"",SUMPRODUCT(((Recommendations[ImplStatus]="Implemented")+(Recommendations[ImplStatus]="Compensated"))*ISNUMBER(MATCH(Recommendations[Id],H56:AU56,0)))/COUNTIF(H56:AU56,"&lt;&gt;"))</f>
        <v/>
      </c>
      <c r="H56" s="243"/>
      <c r="I56" s="243"/>
      <c r="J56" s="243"/>
      <c r="K56" s="243"/>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57"/>
    </row>
    <row r="57" spans="1:47" ht="60" customHeight="1" x14ac:dyDescent="0.35">
      <c r="A57" s="253" t="s">
        <v>5454</v>
      </c>
      <c r="B57" s="231" t="s">
        <v>4403</v>
      </c>
      <c r="C57" s="232" t="s">
        <v>5566</v>
      </c>
      <c r="D57" s="235" t="s">
        <v>5567</v>
      </c>
      <c r="E57" s="236" t="s">
        <v>5554</v>
      </c>
      <c r="F57" s="239" t="s">
        <v>5555</v>
      </c>
      <c r="G57" s="242" t="str">
        <f>IF(COUNTIF(H57:AU57,"&lt;&gt;")=0,"",SUMPRODUCT(((Recommendations[ImplStatus]="Implemented")+(Recommendations[ImplStatus]="Compensated"))*ISNUMBER(MATCH(Recommendations[Id],H57:AU57,0)))/COUNTIF(H57:AU57,"&lt;&gt;"))</f>
        <v/>
      </c>
      <c r="H57" s="243"/>
      <c r="I57" s="243"/>
      <c r="J57" s="243"/>
      <c r="K57" s="243"/>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57"/>
    </row>
    <row r="58" spans="1:47" ht="60" customHeight="1" x14ac:dyDescent="0.35">
      <c r="A58" s="253" t="s">
        <v>5454</v>
      </c>
      <c r="B58" s="231" t="s">
        <v>4403</v>
      </c>
      <c r="C58" s="232" t="s">
        <v>5568</v>
      </c>
      <c r="D58" s="235" t="s">
        <v>5569</v>
      </c>
      <c r="E58" s="236" t="s">
        <v>5458</v>
      </c>
      <c r="F58" s="239" t="s">
        <v>5555</v>
      </c>
      <c r="G58" s="242" t="str">
        <f>IF(COUNTIF(H58:AU58,"&lt;&gt;")=0,"",SUMPRODUCT(((Recommendations[ImplStatus]="Implemented")+(Recommendations[ImplStatus]="Compensated"))*ISNUMBER(MATCH(Recommendations[Id],H58:AU58,0)))/COUNTIF(H58:AU58,"&lt;&gt;"))</f>
        <v/>
      </c>
      <c r="H58" s="243"/>
      <c r="I58" s="243"/>
      <c r="J58" s="243"/>
      <c r="K58" s="243"/>
      <c r="L58" s="243"/>
      <c r="M58" s="243"/>
      <c r="N58" s="243"/>
      <c r="O58" s="243"/>
      <c r="P58" s="243"/>
      <c r="Q58" s="243"/>
      <c r="R58" s="243"/>
      <c r="S58" s="243"/>
      <c r="T58" s="243"/>
      <c r="U58" s="243"/>
      <c r="V58" s="243"/>
      <c r="W58" s="243"/>
      <c r="X58" s="243"/>
      <c r="Y58" s="243"/>
      <c r="Z58" s="243"/>
      <c r="AA58" s="243"/>
      <c r="AB58" s="243"/>
      <c r="AC58" s="243"/>
      <c r="AD58" s="243"/>
      <c r="AE58" s="243"/>
      <c r="AF58" s="243"/>
      <c r="AG58" s="243"/>
      <c r="AH58" s="243"/>
      <c r="AI58" s="243"/>
      <c r="AJ58" s="243"/>
      <c r="AK58" s="243"/>
      <c r="AL58" s="243"/>
      <c r="AM58" s="243"/>
      <c r="AN58" s="243"/>
      <c r="AO58" s="243"/>
      <c r="AP58" s="243"/>
      <c r="AQ58" s="243"/>
      <c r="AR58" s="243"/>
      <c r="AS58" s="243"/>
      <c r="AT58" s="243"/>
      <c r="AU58" s="257"/>
    </row>
    <row r="59" spans="1:47" ht="60" customHeight="1" x14ac:dyDescent="0.35">
      <c r="A59" s="253" t="s">
        <v>5454</v>
      </c>
      <c r="B59" s="231" t="s">
        <v>4403</v>
      </c>
      <c r="C59" s="232" t="s">
        <v>5570</v>
      </c>
      <c r="D59" s="235" t="s">
        <v>5571</v>
      </c>
      <c r="E59" s="236" t="s">
        <v>5458</v>
      </c>
      <c r="F59" s="239" t="s">
        <v>5555</v>
      </c>
      <c r="G59" s="242" t="str">
        <f>IF(COUNTIF(H59:AU59,"&lt;&gt;")=0,"",SUMPRODUCT(((Recommendations[ImplStatus]="Implemented")+(Recommendations[ImplStatus]="Compensated"))*ISNUMBER(MATCH(Recommendations[Id],H59:AU59,0)))/COUNTIF(H59:AU59,"&lt;&gt;"))</f>
        <v/>
      </c>
      <c r="H59" s="243"/>
      <c r="I59" s="243"/>
      <c r="J59" s="243"/>
      <c r="K59" s="243"/>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57"/>
    </row>
    <row r="60" spans="1:47" ht="60" customHeight="1" outlineLevel="2" x14ac:dyDescent="0.35">
      <c r="A60" s="252" t="s">
        <v>5454</v>
      </c>
      <c r="B60" s="230" t="s">
        <v>5572</v>
      </c>
      <c r="C60" s="230"/>
      <c r="D60" s="234"/>
      <c r="E60" s="230"/>
      <c r="F60" s="238"/>
      <c r="G60" s="241" t="str">
        <f>IF(COUNTIF(H60:AU60,"&lt;&gt;")=0,"",SUMPRODUCT(((Recommendations[ImplStatus]="Implemented")+(Recommendations[ImplStatus]="Compensated"))*ISNUMBER(MATCH(Recommendations[Id],H60:AU60,0)))/COUNTIF(H60:AU60,"&lt;&gt;"))</f>
        <v/>
      </c>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56"/>
    </row>
    <row r="61" spans="1:47" ht="60" customHeight="1" x14ac:dyDescent="0.35">
      <c r="A61" s="253" t="s">
        <v>5454</v>
      </c>
      <c r="B61" s="231" t="s">
        <v>5572</v>
      </c>
      <c r="C61" s="232" t="s">
        <v>5573</v>
      </c>
      <c r="D61" s="235" t="s">
        <v>5574</v>
      </c>
      <c r="E61" s="236" t="s">
        <v>5458</v>
      </c>
      <c r="F61" s="239" t="s">
        <v>5575</v>
      </c>
      <c r="G61" s="242" t="str">
        <f>IF(COUNTIF(H61:AU61,"&lt;&gt;")=0,"",SUMPRODUCT(((Recommendations[ImplStatus]="Implemented")+(Recommendations[ImplStatus]="Compensated"))*ISNUMBER(MATCH(Recommendations[Id],H61:AU61,0)))/COUNTIF(H61:AU61,"&lt;&gt;"))</f>
        <v/>
      </c>
      <c r="H61" s="243"/>
      <c r="I61" s="243"/>
      <c r="J61" s="243"/>
      <c r="K61" s="243"/>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57"/>
    </row>
    <row r="62" spans="1:47" ht="60" customHeight="1" x14ac:dyDescent="0.35">
      <c r="A62" s="253" t="s">
        <v>5454</v>
      </c>
      <c r="B62" s="231" t="s">
        <v>5572</v>
      </c>
      <c r="C62" s="232" t="s">
        <v>5576</v>
      </c>
      <c r="D62" s="235" t="s">
        <v>5577</v>
      </c>
      <c r="E62" s="236" t="s">
        <v>5458</v>
      </c>
      <c r="F62" s="239" t="s">
        <v>5575</v>
      </c>
      <c r="G62" s="242" t="str">
        <f>IF(COUNTIF(H62:AU62,"&lt;&gt;")=0,"",SUMPRODUCT(((Recommendations[ImplStatus]="Implemented")+(Recommendations[ImplStatus]="Compensated"))*ISNUMBER(MATCH(Recommendations[Id],H62:AU62,0)))/COUNTIF(H62:AU62,"&lt;&gt;"))</f>
        <v/>
      </c>
      <c r="H62" s="243"/>
      <c r="I62" s="243"/>
      <c r="J62" s="243"/>
      <c r="K62" s="243"/>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57"/>
    </row>
    <row r="63" spans="1:47" ht="60" customHeight="1" x14ac:dyDescent="0.35">
      <c r="A63" s="253" t="s">
        <v>5454</v>
      </c>
      <c r="B63" s="231" t="s">
        <v>5572</v>
      </c>
      <c r="C63" s="232" t="s">
        <v>5578</v>
      </c>
      <c r="D63" s="235" t="s">
        <v>5579</v>
      </c>
      <c r="E63" s="236" t="s">
        <v>5458</v>
      </c>
      <c r="F63" s="239" t="s">
        <v>5575</v>
      </c>
      <c r="G63" s="242" t="str">
        <f>IF(COUNTIF(H63:AU63,"&lt;&gt;")=0,"",SUMPRODUCT(((Recommendations[ImplStatus]="Implemented")+(Recommendations[ImplStatus]="Compensated"))*ISNUMBER(MATCH(Recommendations[Id],H63:AU63,0)))/COUNTIF(H63:AU63,"&lt;&gt;"))</f>
        <v/>
      </c>
      <c r="H63" s="243"/>
      <c r="I63" s="243"/>
      <c r="J63" s="243"/>
      <c r="K63" s="243"/>
      <c r="L63" s="243"/>
      <c r="M63" s="243"/>
      <c r="N63" s="243"/>
      <c r="O63" s="243"/>
      <c r="P63" s="243"/>
      <c r="Q63" s="24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43"/>
      <c r="AP63" s="243"/>
      <c r="AQ63" s="243"/>
      <c r="AR63" s="243"/>
      <c r="AS63" s="243"/>
      <c r="AT63" s="243"/>
      <c r="AU63" s="257"/>
    </row>
    <row r="64" spans="1:47" ht="60" customHeight="1" x14ac:dyDescent="0.35">
      <c r="A64" s="253" t="s">
        <v>5454</v>
      </c>
      <c r="B64" s="231" t="s">
        <v>5572</v>
      </c>
      <c r="C64" s="232" t="s">
        <v>5580</v>
      </c>
      <c r="D64" s="235" t="s">
        <v>5581</v>
      </c>
      <c r="E64" s="236" t="s">
        <v>5458</v>
      </c>
      <c r="F64" s="239" t="s">
        <v>5575</v>
      </c>
      <c r="G64" s="242" t="str">
        <f>IF(COUNTIF(H64:AU64,"&lt;&gt;")=0,"",SUMPRODUCT(((Recommendations[ImplStatus]="Implemented")+(Recommendations[ImplStatus]="Compensated"))*ISNUMBER(MATCH(Recommendations[Id],H64:AU64,0)))/COUNTIF(H64:AU64,"&lt;&gt;"))</f>
        <v/>
      </c>
      <c r="H64" s="243"/>
      <c r="I64" s="243"/>
      <c r="J64" s="243"/>
      <c r="K64" s="243"/>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57"/>
    </row>
    <row r="65" spans="1:47" ht="60" customHeight="1" x14ac:dyDescent="0.35">
      <c r="A65" s="253" t="s">
        <v>5454</v>
      </c>
      <c r="B65" s="231" t="s">
        <v>5572</v>
      </c>
      <c r="C65" s="232" t="s">
        <v>5582</v>
      </c>
      <c r="D65" s="235" t="s">
        <v>5583</v>
      </c>
      <c r="E65" s="236" t="s">
        <v>5458</v>
      </c>
      <c r="F65" s="239" t="s">
        <v>5575</v>
      </c>
      <c r="G65" s="242" t="str">
        <f>IF(COUNTIF(H65:AU65,"&lt;&gt;")=0,"",SUMPRODUCT(((Recommendations[ImplStatus]="Implemented")+(Recommendations[ImplStatus]="Compensated"))*ISNUMBER(MATCH(Recommendations[Id],H65:AU65,0)))/COUNTIF(H65:AU65,"&lt;&gt;"))</f>
        <v/>
      </c>
      <c r="H65" s="243"/>
      <c r="I65" s="243"/>
      <c r="J65" s="243"/>
      <c r="K65" s="243"/>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57"/>
    </row>
    <row r="66" spans="1:47" ht="60" customHeight="1" x14ac:dyDescent="0.35">
      <c r="A66" s="253" t="s">
        <v>5454</v>
      </c>
      <c r="B66" s="231" t="s">
        <v>5572</v>
      </c>
      <c r="C66" s="232" t="s">
        <v>5584</v>
      </c>
      <c r="D66" s="235" t="s">
        <v>5585</v>
      </c>
      <c r="E66" s="236" t="s">
        <v>5458</v>
      </c>
      <c r="F66" s="239" t="s">
        <v>5575</v>
      </c>
      <c r="G66" s="242" t="str">
        <f>IF(COUNTIF(H66:AU66,"&lt;&gt;")=0,"",SUMPRODUCT(((Recommendations[ImplStatus]="Implemented")+(Recommendations[ImplStatus]="Compensated"))*ISNUMBER(MATCH(Recommendations[Id],H66:AU66,0)))/COUNTIF(H66:AU66,"&lt;&gt;"))</f>
        <v/>
      </c>
      <c r="H66" s="243"/>
      <c r="I66" s="243"/>
      <c r="J66" s="243"/>
      <c r="K66" s="243"/>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57"/>
    </row>
    <row r="67" spans="1:47" ht="60" customHeight="1" x14ac:dyDescent="0.35">
      <c r="A67" s="253" t="s">
        <v>5454</v>
      </c>
      <c r="B67" s="231" t="s">
        <v>5572</v>
      </c>
      <c r="C67" s="232" t="s">
        <v>5586</v>
      </c>
      <c r="D67" s="235" t="s">
        <v>5587</v>
      </c>
      <c r="E67" s="236" t="s">
        <v>5458</v>
      </c>
      <c r="F67" s="239" t="s">
        <v>5575</v>
      </c>
      <c r="G67" s="242" t="str">
        <f>IF(COUNTIF(H67:AU67,"&lt;&gt;")=0,"",SUMPRODUCT(((Recommendations[ImplStatus]="Implemented")+(Recommendations[ImplStatus]="Compensated"))*ISNUMBER(MATCH(Recommendations[Id],H67:AU67,0)))/COUNTIF(H67:AU67,"&lt;&gt;"))</f>
        <v/>
      </c>
      <c r="H67" s="243"/>
      <c r="I67" s="243"/>
      <c r="J67" s="243"/>
      <c r="K67" s="243"/>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57"/>
    </row>
    <row r="68" spans="1:47" ht="60" customHeight="1" x14ac:dyDescent="0.35">
      <c r="A68" s="253" t="s">
        <v>5454</v>
      </c>
      <c r="B68" s="231" t="s">
        <v>5572</v>
      </c>
      <c r="C68" s="232" t="s">
        <v>5588</v>
      </c>
      <c r="D68" s="235" t="s">
        <v>5589</v>
      </c>
      <c r="E68" s="236" t="s">
        <v>5458</v>
      </c>
      <c r="F68" s="239" t="s">
        <v>5590</v>
      </c>
      <c r="G68" s="242" t="str">
        <f>IF(COUNTIF(H68:AU68,"&lt;&gt;")=0,"",SUMPRODUCT(((Recommendations[ImplStatus]="Implemented")+(Recommendations[ImplStatus]="Compensated"))*ISNUMBER(MATCH(Recommendations[Id],H68:AU68,0)))/COUNTIF(H68:AU68,"&lt;&gt;"))</f>
        <v/>
      </c>
      <c r="H68" s="243"/>
      <c r="I68" s="243"/>
      <c r="J68" s="243"/>
      <c r="K68" s="243"/>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57"/>
    </row>
    <row r="69" spans="1:47" ht="60" customHeight="1" x14ac:dyDescent="0.35">
      <c r="A69" s="253" t="s">
        <v>5454</v>
      </c>
      <c r="B69" s="231" t="s">
        <v>5572</v>
      </c>
      <c r="C69" s="232" t="s">
        <v>5591</v>
      </c>
      <c r="D69" s="235" t="s">
        <v>5592</v>
      </c>
      <c r="E69" s="236" t="s">
        <v>5458</v>
      </c>
      <c r="F69" s="239" t="s">
        <v>5590</v>
      </c>
      <c r="G69" s="242" t="str">
        <f>IF(COUNTIF(H69:AU69,"&lt;&gt;")=0,"",SUMPRODUCT(((Recommendations[ImplStatus]="Implemented")+(Recommendations[ImplStatus]="Compensated"))*ISNUMBER(MATCH(Recommendations[Id],H69:AU69,0)))/COUNTIF(H69:AU69,"&lt;&gt;"))</f>
        <v/>
      </c>
      <c r="H69" s="243"/>
      <c r="I69" s="243"/>
      <c r="J69" s="243"/>
      <c r="K69" s="243"/>
      <c r="L69" s="243"/>
      <c r="M69" s="243"/>
      <c r="N69" s="243"/>
      <c r="O69" s="243"/>
      <c r="P69" s="243"/>
      <c r="Q69" s="243"/>
      <c r="R69" s="243"/>
      <c r="S69" s="243"/>
      <c r="T69" s="243"/>
      <c r="U69" s="243"/>
      <c r="V69" s="243"/>
      <c r="W69" s="243"/>
      <c r="X69" s="243"/>
      <c r="Y69" s="243"/>
      <c r="Z69" s="243"/>
      <c r="AA69" s="243"/>
      <c r="AB69" s="243"/>
      <c r="AC69" s="243"/>
      <c r="AD69" s="243"/>
      <c r="AE69" s="243"/>
      <c r="AF69" s="243"/>
      <c r="AG69" s="243"/>
      <c r="AH69" s="243"/>
      <c r="AI69" s="243"/>
      <c r="AJ69" s="243"/>
      <c r="AK69" s="243"/>
      <c r="AL69" s="243"/>
      <c r="AM69" s="243"/>
      <c r="AN69" s="243"/>
      <c r="AO69" s="243"/>
      <c r="AP69" s="243"/>
      <c r="AQ69" s="243"/>
      <c r="AR69" s="243"/>
      <c r="AS69" s="243"/>
      <c r="AT69" s="243"/>
      <c r="AU69" s="257"/>
    </row>
    <row r="70" spans="1:47" ht="60" customHeight="1" x14ac:dyDescent="0.35">
      <c r="A70" s="253" t="s">
        <v>5454</v>
      </c>
      <c r="B70" s="231" t="s">
        <v>5572</v>
      </c>
      <c r="C70" s="232" t="s">
        <v>5593</v>
      </c>
      <c r="D70" s="235" t="s">
        <v>5594</v>
      </c>
      <c r="E70" s="236" t="s">
        <v>5458</v>
      </c>
      <c r="F70" s="239" t="s">
        <v>5590</v>
      </c>
      <c r="G70" s="242" t="str">
        <f>IF(COUNTIF(H70:AU70,"&lt;&gt;")=0,"",SUMPRODUCT(((Recommendations[ImplStatus]="Implemented")+(Recommendations[ImplStatus]="Compensated"))*ISNUMBER(MATCH(Recommendations[Id],H70:AU70,0)))/COUNTIF(H70:AU70,"&lt;&gt;"))</f>
        <v/>
      </c>
      <c r="H70" s="243"/>
      <c r="I70" s="243"/>
      <c r="J70" s="243"/>
      <c r="K70" s="243"/>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57"/>
    </row>
    <row r="71" spans="1:47" ht="60" customHeight="1" x14ac:dyDescent="0.35">
      <c r="A71" s="253" t="s">
        <v>5454</v>
      </c>
      <c r="B71" s="231" t="s">
        <v>5572</v>
      </c>
      <c r="C71" s="232" t="s">
        <v>5595</v>
      </c>
      <c r="D71" s="235" t="s">
        <v>5596</v>
      </c>
      <c r="E71" s="236" t="s">
        <v>5458</v>
      </c>
      <c r="F71" s="239" t="s">
        <v>5597</v>
      </c>
      <c r="G71" s="242" t="str">
        <f>IF(COUNTIF(H71:AU71,"&lt;&gt;")=0,"",SUMPRODUCT(((Recommendations[ImplStatus]="Implemented")+(Recommendations[ImplStatus]="Compensated"))*ISNUMBER(MATCH(Recommendations[Id],H71:AU71,0)))/COUNTIF(H71:AU71,"&lt;&gt;"))</f>
        <v/>
      </c>
      <c r="H71" s="243"/>
      <c r="I71" s="243"/>
      <c r="J71" s="243"/>
      <c r="K71" s="243"/>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57"/>
    </row>
    <row r="72" spans="1:47" ht="60" customHeight="1" x14ac:dyDescent="0.35">
      <c r="A72" s="253" t="s">
        <v>5454</v>
      </c>
      <c r="B72" s="231" t="s">
        <v>5572</v>
      </c>
      <c r="C72" s="232" t="s">
        <v>5598</v>
      </c>
      <c r="D72" s="235" t="s">
        <v>5599</v>
      </c>
      <c r="E72" s="236" t="s">
        <v>5458</v>
      </c>
      <c r="F72" s="239" t="s">
        <v>5575</v>
      </c>
      <c r="G72" s="242" t="str">
        <f>IF(COUNTIF(H72:AU72,"&lt;&gt;")=0,"",SUMPRODUCT(((Recommendations[ImplStatus]="Implemented")+(Recommendations[ImplStatus]="Compensated"))*ISNUMBER(MATCH(Recommendations[Id],H72:AU72,0)))/COUNTIF(H72:AU72,"&lt;&gt;"))</f>
        <v/>
      </c>
      <c r="H72" s="243"/>
      <c r="I72" s="243"/>
      <c r="J72" s="243"/>
      <c r="K72" s="243"/>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57"/>
    </row>
    <row r="73" spans="1:47" ht="60" customHeight="1" x14ac:dyDescent="0.35">
      <c r="A73" s="253" t="s">
        <v>5454</v>
      </c>
      <c r="B73" s="231" t="s">
        <v>5572</v>
      </c>
      <c r="C73" s="232" t="s">
        <v>5600</v>
      </c>
      <c r="D73" s="235" t="s">
        <v>5601</v>
      </c>
      <c r="E73" s="236" t="s">
        <v>5602</v>
      </c>
      <c r="F73" s="239" t="s">
        <v>5575</v>
      </c>
      <c r="G73" s="242" t="str">
        <f>IF(COUNTIF(H73:AU73,"&lt;&gt;")=0,"",SUMPRODUCT(((Recommendations[ImplStatus]="Implemented")+(Recommendations[ImplStatus]="Compensated"))*ISNUMBER(MATCH(Recommendations[Id],H73:AU73,0)))/COUNTIF(H73:AU73,"&lt;&gt;"))</f>
        <v/>
      </c>
      <c r="H73" s="243"/>
      <c r="I73" s="243"/>
      <c r="J73" s="243"/>
      <c r="K73" s="243"/>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57"/>
    </row>
    <row r="74" spans="1:47" ht="60" customHeight="1" outlineLevel="2" x14ac:dyDescent="0.35">
      <c r="A74" s="252" t="s">
        <v>5454</v>
      </c>
      <c r="B74" s="230" t="s">
        <v>5603</v>
      </c>
      <c r="C74" s="230"/>
      <c r="D74" s="234"/>
      <c r="E74" s="230"/>
      <c r="F74" s="238"/>
      <c r="G74" s="241" t="str">
        <f>IF(COUNTIF(H74:AU74,"&lt;&gt;")=0,"",SUMPRODUCT(((Recommendations[ImplStatus]="Implemented")+(Recommendations[ImplStatus]="Compensated"))*ISNUMBER(MATCH(Recommendations[Id],H74:AU74,0)))/COUNTIF(H74:AU74,"&lt;&gt;"))</f>
        <v/>
      </c>
      <c r="H74" s="238"/>
      <c r="I74" s="238"/>
      <c r="J74" s="238"/>
      <c r="K74" s="238"/>
      <c r="L74" s="238"/>
      <c r="M74" s="238"/>
      <c r="N74" s="238"/>
      <c r="O74" s="238"/>
      <c r="P74" s="238"/>
      <c r="Q74" s="238"/>
      <c r="R74" s="238"/>
      <c r="S74" s="238"/>
      <c r="T74" s="238"/>
      <c r="U74" s="238"/>
      <c r="V74" s="238"/>
      <c r="W74" s="238"/>
      <c r="X74" s="238"/>
      <c r="Y74" s="238"/>
      <c r="Z74" s="238"/>
      <c r="AA74" s="238"/>
      <c r="AB74" s="238"/>
      <c r="AC74" s="238"/>
      <c r="AD74" s="238"/>
      <c r="AE74" s="238"/>
      <c r="AF74" s="238"/>
      <c r="AG74" s="238"/>
      <c r="AH74" s="238"/>
      <c r="AI74" s="238"/>
      <c r="AJ74" s="238"/>
      <c r="AK74" s="238"/>
      <c r="AL74" s="238"/>
      <c r="AM74" s="238"/>
      <c r="AN74" s="238"/>
      <c r="AO74" s="238"/>
      <c r="AP74" s="238"/>
      <c r="AQ74" s="238"/>
      <c r="AR74" s="238"/>
      <c r="AS74" s="238"/>
      <c r="AT74" s="238"/>
      <c r="AU74" s="256"/>
    </row>
    <row r="75" spans="1:47" ht="60" customHeight="1" x14ac:dyDescent="0.35">
      <c r="A75" s="253" t="s">
        <v>5454</v>
      </c>
      <c r="B75" s="231" t="s">
        <v>5603</v>
      </c>
      <c r="C75" s="232" t="s">
        <v>5604</v>
      </c>
      <c r="D75" s="235" t="s">
        <v>5605</v>
      </c>
      <c r="E75" s="236" t="s">
        <v>5602</v>
      </c>
      <c r="F75" s="239" t="s">
        <v>5606</v>
      </c>
      <c r="G75" s="242" t="str">
        <f>IF(COUNTIF(H75:AU75,"&lt;&gt;")=0,"",SUMPRODUCT(((Recommendations[ImplStatus]="Implemented")+(Recommendations[ImplStatus]="Compensated"))*ISNUMBER(MATCH(Recommendations[Id],H75:AU75,0)))/COUNTIF(H75:AU75,"&lt;&gt;"))</f>
        <v/>
      </c>
      <c r="H75" s="243"/>
      <c r="I75" s="243"/>
      <c r="J75" s="243"/>
      <c r="K75" s="243"/>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57"/>
    </row>
    <row r="76" spans="1:47" ht="60" customHeight="1" x14ac:dyDescent="0.35">
      <c r="A76" s="253" t="s">
        <v>5454</v>
      </c>
      <c r="B76" s="231" t="s">
        <v>5603</v>
      </c>
      <c r="C76" s="232" t="s">
        <v>5607</v>
      </c>
      <c r="D76" s="235" t="s">
        <v>5608</v>
      </c>
      <c r="E76" s="236" t="s">
        <v>5602</v>
      </c>
      <c r="F76" s="239" t="s">
        <v>5606</v>
      </c>
      <c r="G76" s="242" t="str">
        <f>IF(COUNTIF(H76:AU76,"&lt;&gt;")=0,"",SUMPRODUCT(((Recommendations[ImplStatus]="Implemented")+(Recommendations[ImplStatus]="Compensated"))*ISNUMBER(MATCH(Recommendations[Id],H76:AU76,0)))/COUNTIF(H76:AU76,"&lt;&gt;"))</f>
        <v/>
      </c>
      <c r="H76" s="243"/>
      <c r="I76" s="243"/>
      <c r="J76" s="243"/>
      <c r="K76" s="243"/>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57"/>
    </row>
    <row r="77" spans="1:47" ht="60" customHeight="1" x14ac:dyDescent="0.35">
      <c r="A77" s="253" t="s">
        <v>5454</v>
      </c>
      <c r="B77" s="231" t="s">
        <v>5603</v>
      </c>
      <c r="C77" s="232" t="s">
        <v>5609</v>
      </c>
      <c r="D77" s="235" t="s">
        <v>5610</v>
      </c>
      <c r="E77" s="236" t="s">
        <v>5602</v>
      </c>
      <c r="F77" s="239" t="s">
        <v>5606</v>
      </c>
      <c r="G77" s="242" t="str">
        <f>IF(COUNTIF(H77:AU77,"&lt;&gt;")=0,"",SUMPRODUCT(((Recommendations[ImplStatus]="Implemented")+(Recommendations[ImplStatus]="Compensated"))*ISNUMBER(MATCH(Recommendations[Id],H77:AU77,0)))/COUNTIF(H77:AU77,"&lt;&gt;"))</f>
        <v/>
      </c>
      <c r="H77" s="243"/>
      <c r="I77" s="243"/>
      <c r="J77" s="243"/>
      <c r="K77" s="243"/>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57"/>
    </row>
    <row r="78" spans="1:47" ht="60" customHeight="1" x14ac:dyDescent="0.35">
      <c r="A78" s="253" t="s">
        <v>5454</v>
      </c>
      <c r="B78" s="231" t="s">
        <v>5603</v>
      </c>
      <c r="C78" s="232" t="s">
        <v>5611</v>
      </c>
      <c r="D78" s="235" t="s">
        <v>5612</v>
      </c>
      <c r="E78" s="236" t="s">
        <v>5602</v>
      </c>
      <c r="F78" s="239" t="s">
        <v>5606</v>
      </c>
      <c r="G78" s="242" t="str">
        <f>IF(COUNTIF(H78:AU78,"&lt;&gt;")=0,"",SUMPRODUCT(((Recommendations[ImplStatus]="Implemented")+(Recommendations[ImplStatus]="Compensated"))*ISNUMBER(MATCH(Recommendations[Id],H78:AU78,0)))/COUNTIF(H78:AU78,"&lt;&gt;"))</f>
        <v/>
      </c>
      <c r="H78" s="243"/>
      <c r="I78" s="243"/>
      <c r="J78" s="243"/>
      <c r="K78" s="243"/>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57"/>
    </row>
    <row r="79" spans="1:47" ht="60" customHeight="1" x14ac:dyDescent="0.35">
      <c r="A79" s="253" t="s">
        <v>5454</v>
      </c>
      <c r="B79" s="231" t="s">
        <v>5603</v>
      </c>
      <c r="C79" s="232" t="s">
        <v>5613</v>
      </c>
      <c r="D79" s="235" t="s">
        <v>5614</v>
      </c>
      <c r="E79" s="236" t="s">
        <v>5602</v>
      </c>
      <c r="F79" s="239" t="s">
        <v>5606</v>
      </c>
      <c r="G79" s="242" t="str">
        <f>IF(COUNTIF(H79:AU79,"&lt;&gt;")=0,"",SUMPRODUCT(((Recommendations[ImplStatus]="Implemented")+(Recommendations[ImplStatus]="Compensated"))*ISNUMBER(MATCH(Recommendations[Id],H79:AU79,0)))/COUNTIF(H79:AU79,"&lt;&gt;"))</f>
        <v/>
      </c>
      <c r="H79" s="243"/>
      <c r="I79" s="243"/>
      <c r="J79" s="243"/>
      <c r="K79" s="243"/>
      <c r="L79" s="243"/>
      <c r="M79" s="243"/>
      <c r="N79" s="243"/>
      <c r="O79" s="243"/>
      <c r="P79" s="243"/>
      <c r="Q79" s="243"/>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243"/>
      <c r="AP79" s="243"/>
      <c r="AQ79" s="243"/>
      <c r="AR79" s="243"/>
      <c r="AS79" s="243"/>
      <c r="AT79" s="243"/>
      <c r="AU79" s="257"/>
    </row>
    <row r="80" spans="1:47" ht="60" customHeight="1" x14ac:dyDescent="0.35">
      <c r="A80" s="253" t="s">
        <v>5454</v>
      </c>
      <c r="B80" s="231" t="s">
        <v>5603</v>
      </c>
      <c r="C80" s="232" t="s">
        <v>5615</v>
      </c>
      <c r="D80" s="235" t="s">
        <v>5616</v>
      </c>
      <c r="E80" s="236" t="s">
        <v>5602</v>
      </c>
      <c r="F80" s="239" t="s">
        <v>5606</v>
      </c>
      <c r="G80" s="242" t="str">
        <f>IF(COUNTIF(H80:AU80,"&lt;&gt;")=0,"",SUMPRODUCT(((Recommendations[ImplStatus]="Implemented")+(Recommendations[ImplStatus]="Compensated"))*ISNUMBER(MATCH(Recommendations[Id],H80:AU80,0)))/COUNTIF(H80:AU80,"&lt;&gt;"))</f>
        <v/>
      </c>
      <c r="H80" s="243"/>
      <c r="I80" s="243"/>
      <c r="J80" s="243"/>
      <c r="K80" s="243"/>
      <c r="L80" s="243"/>
      <c r="M80" s="243"/>
      <c r="N80" s="243"/>
      <c r="O80" s="243"/>
      <c r="P80" s="243"/>
      <c r="Q80" s="243"/>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243"/>
      <c r="AP80" s="243"/>
      <c r="AQ80" s="243"/>
      <c r="AR80" s="243"/>
      <c r="AS80" s="243"/>
      <c r="AT80" s="243"/>
      <c r="AU80" s="257"/>
    </row>
    <row r="81" spans="1:47" ht="60" customHeight="1" x14ac:dyDescent="0.35">
      <c r="A81" s="253" t="s">
        <v>5454</v>
      </c>
      <c r="B81" s="231" t="s">
        <v>5603</v>
      </c>
      <c r="C81" s="232" t="s">
        <v>5617</v>
      </c>
      <c r="D81" s="235" t="s">
        <v>5618</v>
      </c>
      <c r="E81" s="236" t="s">
        <v>5602</v>
      </c>
      <c r="F81" s="239" t="s">
        <v>5606</v>
      </c>
      <c r="G81" s="242" t="str">
        <f>IF(COUNTIF(H81:AU81,"&lt;&gt;")=0,"",SUMPRODUCT(((Recommendations[ImplStatus]="Implemented")+(Recommendations[ImplStatus]="Compensated"))*ISNUMBER(MATCH(Recommendations[Id],H81:AU81,0)))/COUNTIF(H81:AU81,"&lt;&gt;"))</f>
        <v/>
      </c>
      <c r="H81" s="243"/>
      <c r="I81" s="243"/>
      <c r="J81" s="243"/>
      <c r="K81" s="243"/>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57"/>
    </row>
    <row r="82" spans="1:47" ht="60" customHeight="1" x14ac:dyDescent="0.35">
      <c r="A82" s="253" t="s">
        <v>5454</v>
      </c>
      <c r="B82" s="231" t="s">
        <v>5603</v>
      </c>
      <c r="C82" s="232" t="s">
        <v>5619</v>
      </c>
      <c r="D82" s="235" t="s">
        <v>5620</v>
      </c>
      <c r="E82" s="236" t="s">
        <v>5602</v>
      </c>
      <c r="F82" s="239" t="s">
        <v>5606</v>
      </c>
      <c r="G82" s="242" t="str">
        <f>IF(COUNTIF(H82:AU82,"&lt;&gt;")=0,"",SUMPRODUCT(((Recommendations[ImplStatus]="Implemented")+(Recommendations[ImplStatus]="Compensated"))*ISNUMBER(MATCH(Recommendations[Id],H82:AU82,0)))/COUNTIF(H82:AU82,"&lt;&gt;"))</f>
        <v/>
      </c>
      <c r="H82" s="243"/>
      <c r="I82" s="243"/>
      <c r="J82" s="243"/>
      <c r="K82" s="243"/>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57"/>
    </row>
    <row r="83" spans="1:47" ht="60" customHeight="1" x14ac:dyDescent="0.35">
      <c r="A83" s="253" t="s">
        <v>5454</v>
      </c>
      <c r="B83" s="231" t="s">
        <v>5603</v>
      </c>
      <c r="C83" s="232" t="s">
        <v>5621</v>
      </c>
      <c r="D83" s="235" t="s">
        <v>5622</v>
      </c>
      <c r="E83" s="236" t="s">
        <v>5602</v>
      </c>
      <c r="F83" s="239" t="s">
        <v>5606</v>
      </c>
      <c r="G83" s="242" t="str">
        <f>IF(COUNTIF(H83:AU83,"&lt;&gt;")=0,"",SUMPRODUCT(((Recommendations[ImplStatus]="Implemented")+(Recommendations[ImplStatus]="Compensated"))*ISNUMBER(MATCH(Recommendations[Id],H83:AU83,0)))/COUNTIF(H83:AU83,"&lt;&gt;"))</f>
        <v/>
      </c>
      <c r="H83" s="243"/>
      <c r="I83" s="243"/>
      <c r="J83" s="243"/>
      <c r="K83" s="243"/>
      <c r="L83" s="243"/>
      <c r="M83" s="243"/>
      <c r="N83" s="243"/>
      <c r="O83" s="243"/>
      <c r="P83" s="243"/>
      <c r="Q83" s="243"/>
      <c r="R83" s="243"/>
      <c r="S83" s="243"/>
      <c r="T83" s="243"/>
      <c r="U83" s="243"/>
      <c r="V83" s="243"/>
      <c r="W83" s="243"/>
      <c r="X83" s="243"/>
      <c r="Y83" s="243"/>
      <c r="Z83" s="243"/>
      <c r="AA83" s="243"/>
      <c r="AB83" s="243"/>
      <c r="AC83" s="243"/>
      <c r="AD83" s="243"/>
      <c r="AE83" s="243"/>
      <c r="AF83" s="243"/>
      <c r="AG83" s="243"/>
      <c r="AH83" s="243"/>
      <c r="AI83" s="243"/>
      <c r="AJ83" s="243"/>
      <c r="AK83" s="243"/>
      <c r="AL83" s="243"/>
      <c r="AM83" s="243"/>
      <c r="AN83" s="243"/>
      <c r="AO83" s="243"/>
      <c r="AP83" s="243"/>
      <c r="AQ83" s="243"/>
      <c r="AR83" s="243"/>
      <c r="AS83" s="243"/>
      <c r="AT83" s="243"/>
      <c r="AU83" s="257"/>
    </row>
    <row r="84" spans="1:47" ht="60" customHeight="1" x14ac:dyDescent="0.35">
      <c r="A84" s="253" t="s">
        <v>5454</v>
      </c>
      <c r="B84" s="231" t="s">
        <v>5603</v>
      </c>
      <c r="C84" s="232" t="s">
        <v>5623</v>
      </c>
      <c r="D84" s="235" t="s">
        <v>5624</v>
      </c>
      <c r="E84" s="236" t="s">
        <v>5602</v>
      </c>
      <c r="F84" s="239" t="s">
        <v>5606</v>
      </c>
      <c r="G84" s="242" t="str">
        <f>IF(COUNTIF(H84:AU84,"&lt;&gt;")=0,"",SUMPRODUCT(((Recommendations[ImplStatus]="Implemented")+(Recommendations[ImplStatus]="Compensated"))*ISNUMBER(MATCH(Recommendations[Id],H84:AU84,0)))/COUNTIF(H84:AU84,"&lt;&gt;"))</f>
        <v/>
      </c>
      <c r="H84" s="243"/>
      <c r="I84" s="243"/>
      <c r="J84" s="243"/>
      <c r="K84" s="243"/>
      <c r="L84" s="243"/>
      <c r="M84" s="243"/>
      <c r="N84" s="243"/>
      <c r="O84" s="243"/>
      <c r="P84" s="243"/>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57"/>
    </row>
    <row r="85" spans="1:47" ht="60" customHeight="1" x14ac:dyDescent="0.35">
      <c r="A85" s="253" t="s">
        <v>5454</v>
      </c>
      <c r="B85" s="231" t="s">
        <v>5603</v>
      </c>
      <c r="C85" s="232" t="s">
        <v>5625</v>
      </c>
      <c r="D85" s="235" t="s">
        <v>5626</v>
      </c>
      <c r="E85" s="236" t="s">
        <v>5602</v>
      </c>
      <c r="F85" s="239" t="s">
        <v>5606</v>
      </c>
      <c r="G85" s="242" t="str">
        <f>IF(COUNTIF(H85:AU85,"&lt;&gt;")=0,"",SUMPRODUCT(((Recommendations[ImplStatus]="Implemented")+(Recommendations[ImplStatus]="Compensated"))*ISNUMBER(MATCH(Recommendations[Id],H85:AU85,0)))/COUNTIF(H85:AU85,"&lt;&gt;"))</f>
        <v/>
      </c>
      <c r="H85" s="243"/>
      <c r="I85" s="243"/>
      <c r="J85" s="243"/>
      <c r="K85" s="243"/>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57"/>
    </row>
    <row r="86" spans="1:47" ht="60" customHeight="1" x14ac:dyDescent="0.35">
      <c r="A86" s="253" t="s">
        <v>5454</v>
      </c>
      <c r="B86" s="231" t="s">
        <v>5603</v>
      </c>
      <c r="C86" s="232" t="s">
        <v>5627</v>
      </c>
      <c r="D86" s="235" t="s">
        <v>5628</v>
      </c>
      <c r="E86" s="236" t="s">
        <v>5602</v>
      </c>
      <c r="F86" s="239" t="s">
        <v>5606</v>
      </c>
      <c r="G86" s="242" t="str">
        <f>IF(COUNTIF(H86:AU86,"&lt;&gt;")=0,"",SUMPRODUCT(((Recommendations[ImplStatus]="Implemented")+(Recommendations[ImplStatus]="Compensated"))*ISNUMBER(MATCH(Recommendations[Id],H86:AU86,0)))/COUNTIF(H86:AU86,"&lt;&gt;"))</f>
        <v/>
      </c>
      <c r="H86" s="243"/>
      <c r="I86" s="243"/>
      <c r="J86" s="243"/>
      <c r="K86" s="243"/>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57"/>
    </row>
    <row r="87" spans="1:47" ht="60" customHeight="1" x14ac:dyDescent="0.35">
      <c r="A87" s="253" t="s">
        <v>5454</v>
      </c>
      <c r="B87" s="231" t="s">
        <v>5603</v>
      </c>
      <c r="C87" s="232" t="s">
        <v>5629</v>
      </c>
      <c r="D87" s="235" t="s">
        <v>5630</v>
      </c>
      <c r="E87" s="236" t="s">
        <v>5602</v>
      </c>
      <c r="F87" s="239" t="s">
        <v>5606</v>
      </c>
      <c r="G87" s="242" t="str">
        <f>IF(COUNTIF(H87:AU87,"&lt;&gt;")=0,"",SUMPRODUCT(((Recommendations[ImplStatus]="Implemented")+(Recommendations[ImplStatus]="Compensated"))*ISNUMBER(MATCH(Recommendations[Id],H87:AU87,0)))/COUNTIF(H87:AU87,"&lt;&gt;"))</f>
        <v/>
      </c>
      <c r="H87" s="243"/>
      <c r="I87" s="243"/>
      <c r="J87" s="243"/>
      <c r="K87" s="243"/>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57"/>
    </row>
    <row r="88" spans="1:47" ht="60" customHeight="1" x14ac:dyDescent="0.35">
      <c r="A88" s="253" t="s">
        <v>5454</v>
      </c>
      <c r="B88" s="231" t="s">
        <v>5603</v>
      </c>
      <c r="C88" s="232" t="s">
        <v>5631</v>
      </c>
      <c r="D88" s="235" t="s">
        <v>5632</v>
      </c>
      <c r="E88" s="236" t="s">
        <v>5602</v>
      </c>
      <c r="F88" s="239" t="s">
        <v>5590</v>
      </c>
      <c r="G88" s="242" t="str">
        <f>IF(COUNTIF(H88:AU88,"&lt;&gt;")=0,"",SUMPRODUCT(((Recommendations[ImplStatus]="Implemented")+(Recommendations[ImplStatus]="Compensated"))*ISNUMBER(MATCH(Recommendations[Id],H88:AU88,0)))/COUNTIF(H88:AU88,"&lt;&gt;"))</f>
        <v/>
      </c>
      <c r="H88" s="243"/>
      <c r="I88" s="243"/>
      <c r="J88" s="243"/>
      <c r="K88" s="243"/>
      <c r="L88" s="243"/>
      <c r="M88" s="243"/>
      <c r="N88" s="243"/>
      <c r="O88" s="243"/>
      <c r="P88" s="243"/>
      <c r="Q88" s="243"/>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243"/>
      <c r="AP88" s="243"/>
      <c r="AQ88" s="243"/>
      <c r="AR88" s="243"/>
      <c r="AS88" s="243"/>
      <c r="AT88" s="243"/>
      <c r="AU88" s="257"/>
    </row>
    <row r="89" spans="1:47" ht="60" customHeight="1" x14ac:dyDescent="0.35">
      <c r="A89" s="253" t="s">
        <v>5454</v>
      </c>
      <c r="B89" s="231" t="s">
        <v>5603</v>
      </c>
      <c r="C89" s="232" t="s">
        <v>5633</v>
      </c>
      <c r="D89" s="235" t="s">
        <v>5634</v>
      </c>
      <c r="E89" s="236" t="s">
        <v>5602</v>
      </c>
      <c r="F89" s="239" t="s">
        <v>5590</v>
      </c>
      <c r="G89" s="242" t="str">
        <f>IF(COUNTIF(H89:AU89,"&lt;&gt;")=0,"",SUMPRODUCT(((Recommendations[ImplStatus]="Implemented")+(Recommendations[ImplStatus]="Compensated"))*ISNUMBER(MATCH(Recommendations[Id],H89:AU89,0)))/COUNTIF(H89:AU89,"&lt;&gt;"))</f>
        <v/>
      </c>
      <c r="H89" s="243"/>
      <c r="I89" s="243"/>
      <c r="J89" s="243"/>
      <c r="K89" s="243"/>
      <c r="L89" s="243"/>
      <c r="M89" s="243"/>
      <c r="N89" s="243"/>
      <c r="O89" s="243"/>
      <c r="P89" s="243"/>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57"/>
    </row>
    <row r="90" spans="1:47" ht="60" customHeight="1" x14ac:dyDescent="0.35">
      <c r="A90" s="253" t="s">
        <v>5454</v>
      </c>
      <c r="B90" s="231" t="s">
        <v>5603</v>
      </c>
      <c r="C90" s="232" t="s">
        <v>5635</v>
      </c>
      <c r="D90" s="235" t="s">
        <v>5636</v>
      </c>
      <c r="E90" s="236" t="s">
        <v>5602</v>
      </c>
      <c r="F90" s="239" t="s">
        <v>5590</v>
      </c>
      <c r="G90" s="242" t="str">
        <f>IF(COUNTIF(H90:AU90,"&lt;&gt;")=0,"",SUMPRODUCT(((Recommendations[ImplStatus]="Implemented")+(Recommendations[ImplStatus]="Compensated"))*ISNUMBER(MATCH(Recommendations[Id],H90:AU90,0)))/COUNTIF(H90:AU90,"&lt;&gt;"))</f>
        <v/>
      </c>
      <c r="H90" s="243"/>
      <c r="I90" s="243"/>
      <c r="J90" s="243"/>
      <c r="K90" s="243"/>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57"/>
    </row>
    <row r="91" spans="1:47" ht="60" customHeight="1" outlineLevel="2" x14ac:dyDescent="0.35">
      <c r="A91" s="252" t="s">
        <v>5454</v>
      </c>
      <c r="B91" s="230" t="s">
        <v>5637</v>
      </c>
      <c r="C91" s="230"/>
      <c r="D91" s="234"/>
      <c r="E91" s="230"/>
      <c r="F91" s="238"/>
      <c r="G91" s="241" t="str">
        <f>IF(COUNTIF(H91:AU91,"&lt;&gt;")=0,"",SUMPRODUCT(((Recommendations[ImplStatus]="Implemented")+(Recommendations[ImplStatus]="Compensated"))*ISNUMBER(MATCH(Recommendations[Id],H91:AU91,0)))/COUNTIF(H91:AU91,"&lt;&gt;"))</f>
        <v/>
      </c>
      <c r="H91" s="238"/>
      <c r="I91" s="238"/>
      <c r="J91" s="238"/>
      <c r="K91" s="238"/>
      <c r="L91" s="238"/>
      <c r="M91" s="238"/>
      <c r="N91" s="238"/>
      <c r="O91" s="238"/>
      <c r="P91" s="238"/>
      <c r="Q91" s="238"/>
      <c r="R91" s="238"/>
      <c r="S91" s="238"/>
      <c r="T91" s="238"/>
      <c r="U91" s="238"/>
      <c r="V91" s="238"/>
      <c r="W91" s="238"/>
      <c r="X91" s="238"/>
      <c r="Y91" s="238"/>
      <c r="Z91" s="238"/>
      <c r="AA91" s="238"/>
      <c r="AB91" s="238"/>
      <c r="AC91" s="238"/>
      <c r="AD91" s="238"/>
      <c r="AE91" s="238"/>
      <c r="AF91" s="238"/>
      <c r="AG91" s="238"/>
      <c r="AH91" s="238"/>
      <c r="AI91" s="238"/>
      <c r="AJ91" s="238"/>
      <c r="AK91" s="238"/>
      <c r="AL91" s="238"/>
      <c r="AM91" s="238"/>
      <c r="AN91" s="238"/>
      <c r="AO91" s="238"/>
      <c r="AP91" s="238"/>
      <c r="AQ91" s="238"/>
      <c r="AR91" s="238"/>
      <c r="AS91" s="238"/>
      <c r="AT91" s="238"/>
      <c r="AU91" s="256"/>
    </row>
    <row r="92" spans="1:47" ht="60" customHeight="1" x14ac:dyDescent="0.35">
      <c r="A92" s="253" t="s">
        <v>5454</v>
      </c>
      <c r="B92" s="231" t="s">
        <v>5637</v>
      </c>
      <c r="C92" s="232" t="s">
        <v>5638</v>
      </c>
      <c r="D92" s="235" t="s">
        <v>5639</v>
      </c>
      <c r="E92" s="236" t="s">
        <v>5458</v>
      </c>
      <c r="F92" s="239" t="s">
        <v>5590</v>
      </c>
      <c r="G92" s="242" t="str">
        <f>IF(COUNTIF(H92:AU92,"&lt;&gt;")=0,"",SUMPRODUCT(((Recommendations[ImplStatus]="Implemented")+(Recommendations[ImplStatus]="Compensated"))*ISNUMBER(MATCH(Recommendations[Id],H92:AU92,0)))/COUNTIF(H92:AU92,"&lt;&gt;"))</f>
        <v/>
      </c>
      <c r="H92" s="243"/>
      <c r="I92" s="243"/>
      <c r="J92" s="243"/>
      <c r="K92" s="243"/>
      <c r="L92" s="243"/>
      <c r="M92" s="243"/>
      <c r="N92" s="243"/>
      <c r="O92" s="243"/>
      <c r="P92" s="243"/>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57"/>
    </row>
    <row r="93" spans="1:47" ht="60" customHeight="1" x14ac:dyDescent="0.35">
      <c r="A93" s="253" t="s">
        <v>5454</v>
      </c>
      <c r="B93" s="231" t="s">
        <v>5637</v>
      </c>
      <c r="C93" s="232" t="s">
        <v>5640</v>
      </c>
      <c r="D93" s="235" t="s">
        <v>5641</v>
      </c>
      <c r="E93" s="236" t="s">
        <v>5458</v>
      </c>
      <c r="F93" s="239" t="s">
        <v>5590</v>
      </c>
      <c r="G93" s="242" t="str">
        <f>IF(COUNTIF(H93:AU93,"&lt;&gt;")=0,"",SUMPRODUCT(((Recommendations[ImplStatus]="Implemented")+(Recommendations[ImplStatus]="Compensated"))*ISNUMBER(MATCH(Recommendations[Id],H93:AU93,0)))/COUNTIF(H93:AU93,"&lt;&gt;"))</f>
        <v/>
      </c>
      <c r="H93" s="243"/>
      <c r="I93" s="243"/>
      <c r="J93" s="243"/>
      <c r="K93" s="243"/>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57"/>
    </row>
    <row r="94" spans="1:47" ht="60" customHeight="1" x14ac:dyDescent="0.35">
      <c r="A94" s="253" t="s">
        <v>5454</v>
      </c>
      <c r="B94" s="231" t="s">
        <v>5637</v>
      </c>
      <c r="C94" s="232" t="s">
        <v>5642</v>
      </c>
      <c r="D94" s="235" t="s">
        <v>5643</v>
      </c>
      <c r="E94" s="236" t="s">
        <v>5458</v>
      </c>
      <c r="F94" s="239" t="s">
        <v>5590</v>
      </c>
      <c r="G94" s="242" t="str">
        <f>IF(COUNTIF(H94:AU94,"&lt;&gt;")=0,"",SUMPRODUCT(((Recommendations[ImplStatus]="Implemented")+(Recommendations[ImplStatus]="Compensated"))*ISNUMBER(MATCH(Recommendations[Id],H94:AU94,0)))/COUNTIF(H94:AU94,"&lt;&gt;"))</f>
        <v/>
      </c>
      <c r="H94" s="243"/>
      <c r="I94" s="243"/>
      <c r="J94" s="243"/>
      <c r="K94" s="243"/>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57"/>
    </row>
    <row r="95" spans="1:47" ht="60" customHeight="1" x14ac:dyDescent="0.35">
      <c r="A95" s="253" t="s">
        <v>5454</v>
      </c>
      <c r="B95" s="231" t="s">
        <v>5637</v>
      </c>
      <c r="C95" s="232" t="s">
        <v>5644</v>
      </c>
      <c r="D95" s="235" t="s">
        <v>5645</v>
      </c>
      <c r="E95" s="236" t="s">
        <v>5458</v>
      </c>
      <c r="F95" s="239" t="s">
        <v>5590</v>
      </c>
      <c r="G95" s="242" t="str">
        <f>IF(COUNTIF(H95:AU95,"&lt;&gt;")=0,"",SUMPRODUCT(((Recommendations[ImplStatus]="Implemented")+(Recommendations[ImplStatus]="Compensated"))*ISNUMBER(MATCH(Recommendations[Id],H95:AU95,0)))/COUNTIF(H95:AU95,"&lt;&gt;"))</f>
        <v/>
      </c>
      <c r="H95" s="243"/>
      <c r="I95" s="243"/>
      <c r="J95" s="243"/>
      <c r="K95" s="243"/>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57"/>
    </row>
    <row r="96" spans="1:47" ht="60" customHeight="1" x14ac:dyDescent="0.35">
      <c r="A96" s="253" t="s">
        <v>5454</v>
      </c>
      <c r="B96" s="231" t="s">
        <v>5637</v>
      </c>
      <c r="C96" s="232" t="s">
        <v>5646</v>
      </c>
      <c r="D96" s="235" t="s">
        <v>5647</v>
      </c>
      <c r="E96" s="236" t="s">
        <v>5458</v>
      </c>
      <c r="F96" s="239" t="s">
        <v>5590</v>
      </c>
      <c r="G96" s="242" t="str">
        <f>IF(COUNTIF(H96:AU96,"&lt;&gt;")=0,"",SUMPRODUCT(((Recommendations[ImplStatus]="Implemented")+(Recommendations[ImplStatus]="Compensated"))*ISNUMBER(MATCH(Recommendations[Id],H96:AU96,0)))/COUNTIF(H96:AU96,"&lt;&gt;"))</f>
        <v/>
      </c>
      <c r="H96" s="243"/>
      <c r="I96" s="243"/>
      <c r="J96" s="243"/>
      <c r="K96" s="243"/>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57"/>
    </row>
    <row r="97" spans="1:47" ht="60" customHeight="1" x14ac:dyDescent="0.35">
      <c r="A97" s="253" t="s">
        <v>5454</v>
      </c>
      <c r="B97" s="231" t="s">
        <v>5637</v>
      </c>
      <c r="C97" s="232" t="s">
        <v>5648</v>
      </c>
      <c r="D97" s="235" t="s">
        <v>5649</v>
      </c>
      <c r="E97" s="236" t="s">
        <v>5458</v>
      </c>
      <c r="F97" s="239" t="s">
        <v>5650</v>
      </c>
      <c r="G97" s="242" t="str">
        <f>IF(COUNTIF(H97:AU97,"&lt;&gt;")=0,"",SUMPRODUCT(((Recommendations[ImplStatus]="Implemented")+(Recommendations[ImplStatus]="Compensated"))*ISNUMBER(MATCH(Recommendations[Id],H97:AU97,0)))/COUNTIF(H97:AU97,"&lt;&gt;"))</f>
        <v/>
      </c>
      <c r="H97" s="243"/>
      <c r="I97" s="243"/>
      <c r="J97" s="243"/>
      <c r="K97" s="243"/>
      <c r="L97" s="243"/>
      <c r="M97" s="243"/>
      <c r="N97" s="243"/>
      <c r="O97" s="243"/>
      <c r="P97" s="243"/>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57"/>
    </row>
    <row r="98" spans="1:47" ht="60" customHeight="1" x14ac:dyDescent="0.35">
      <c r="A98" s="253" t="s">
        <v>5454</v>
      </c>
      <c r="B98" s="231" t="s">
        <v>5637</v>
      </c>
      <c r="C98" s="232" t="s">
        <v>5651</v>
      </c>
      <c r="D98" s="235" t="s">
        <v>5652</v>
      </c>
      <c r="E98" s="236" t="s">
        <v>5458</v>
      </c>
      <c r="F98" s="239" t="s">
        <v>5650</v>
      </c>
      <c r="G98" s="242" t="str">
        <f>IF(COUNTIF(H98:AU98,"&lt;&gt;")=0,"",SUMPRODUCT(((Recommendations[ImplStatus]="Implemented")+(Recommendations[ImplStatus]="Compensated"))*ISNUMBER(MATCH(Recommendations[Id],H98:AU98,0)))/COUNTIF(H98:AU98,"&lt;&gt;"))</f>
        <v/>
      </c>
      <c r="H98" s="243"/>
      <c r="I98" s="243"/>
      <c r="J98" s="243"/>
      <c r="K98" s="243"/>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57"/>
    </row>
    <row r="99" spans="1:47" ht="60" customHeight="1" x14ac:dyDescent="0.35">
      <c r="A99" s="253" t="s">
        <v>5454</v>
      </c>
      <c r="B99" s="231" t="s">
        <v>5637</v>
      </c>
      <c r="C99" s="232" t="s">
        <v>5653</v>
      </c>
      <c r="D99" s="235" t="s">
        <v>5654</v>
      </c>
      <c r="E99" s="236" t="s">
        <v>5458</v>
      </c>
      <c r="F99" s="239" t="s">
        <v>5650</v>
      </c>
      <c r="G99" s="242" t="str">
        <f>IF(COUNTIF(H99:AU99,"&lt;&gt;")=0,"",SUMPRODUCT(((Recommendations[ImplStatus]="Implemented")+(Recommendations[ImplStatus]="Compensated"))*ISNUMBER(MATCH(Recommendations[Id],H99:AU99,0)))/COUNTIF(H99:AU99,"&lt;&gt;"))</f>
        <v/>
      </c>
      <c r="H99" s="243"/>
      <c r="I99" s="243"/>
      <c r="J99" s="243"/>
      <c r="K99" s="243"/>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57"/>
    </row>
    <row r="100" spans="1:47" ht="60" customHeight="1" x14ac:dyDescent="0.35">
      <c r="A100" s="253" t="s">
        <v>5454</v>
      </c>
      <c r="B100" s="231" t="s">
        <v>5637</v>
      </c>
      <c r="C100" s="232" t="s">
        <v>5655</v>
      </c>
      <c r="D100" s="235" t="s">
        <v>5656</v>
      </c>
      <c r="E100" s="236" t="s">
        <v>5458</v>
      </c>
      <c r="F100" s="239" t="s">
        <v>5650</v>
      </c>
      <c r="G100" s="242" t="str">
        <f>IF(COUNTIF(H100:AU100,"&lt;&gt;")=0,"",SUMPRODUCT(((Recommendations[ImplStatus]="Implemented")+(Recommendations[ImplStatus]="Compensated"))*ISNUMBER(MATCH(Recommendations[Id],H100:AU100,0)))/COUNTIF(H100:AU100,"&lt;&gt;"))</f>
        <v/>
      </c>
      <c r="H100" s="243"/>
      <c r="I100" s="243"/>
      <c r="J100" s="243"/>
      <c r="K100" s="243"/>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57"/>
    </row>
    <row r="101" spans="1:47" ht="60" customHeight="1" x14ac:dyDescent="0.35">
      <c r="A101" s="253" t="s">
        <v>5454</v>
      </c>
      <c r="B101" s="231" t="s">
        <v>5637</v>
      </c>
      <c r="C101" s="232" t="s">
        <v>5657</v>
      </c>
      <c r="D101" s="235" t="s">
        <v>5658</v>
      </c>
      <c r="E101" s="236" t="s">
        <v>5458</v>
      </c>
      <c r="F101" s="239" t="s">
        <v>5590</v>
      </c>
      <c r="G101" s="242" t="str">
        <f>IF(COUNTIF(H101:AU101,"&lt;&gt;")=0,"",SUMPRODUCT(((Recommendations[ImplStatus]="Implemented")+(Recommendations[ImplStatus]="Compensated"))*ISNUMBER(MATCH(Recommendations[Id],H101:AU101,0)))/COUNTIF(H101:AU101,"&lt;&gt;"))</f>
        <v/>
      </c>
      <c r="H101" s="243"/>
      <c r="I101" s="243"/>
      <c r="J101" s="243"/>
      <c r="K101" s="243"/>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57"/>
    </row>
    <row r="102" spans="1:47" ht="60" customHeight="1" x14ac:dyDescent="0.35">
      <c r="A102" s="253" t="s">
        <v>5454</v>
      </c>
      <c r="B102" s="231" t="s">
        <v>5637</v>
      </c>
      <c r="C102" s="232" t="s">
        <v>5659</v>
      </c>
      <c r="D102" s="235" t="s">
        <v>5660</v>
      </c>
      <c r="E102" s="236" t="s">
        <v>5602</v>
      </c>
      <c r="F102" s="239" t="s">
        <v>5590</v>
      </c>
      <c r="G102" s="242" t="str">
        <f>IF(COUNTIF(H102:AU102,"&lt;&gt;")=0,"",SUMPRODUCT(((Recommendations[ImplStatus]="Implemented")+(Recommendations[ImplStatus]="Compensated"))*ISNUMBER(MATCH(Recommendations[Id],H102:AU102,0)))/COUNTIF(H102:AU102,"&lt;&gt;"))</f>
        <v/>
      </c>
      <c r="H102" s="243"/>
      <c r="I102" s="243"/>
      <c r="J102" s="243"/>
      <c r="K102" s="243"/>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57"/>
    </row>
    <row r="103" spans="1:47" ht="60" customHeight="1" x14ac:dyDescent="0.35">
      <c r="A103" s="253" t="s">
        <v>5454</v>
      </c>
      <c r="B103" s="231" t="s">
        <v>5637</v>
      </c>
      <c r="C103" s="232" t="s">
        <v>5661</v>
      </c>
      <c r="D103" s="235" t="s">
        <v>5662</v>
      </c>
      <c r="E103" s="236" t="s">
        <v>5602</v>
      </c>
      <c r="F103" s="239" t="s">
        <v>5590</v>
      </c>
      <c r="G103" s="242" t="str">
        <f>IF(COUNTIF(H103:AU103,"&lt;&gt;")=0,"",SUMPRODUCT(((Recommendations[ImplStatus]="Implemented")+(Recommendations[ImplStatus]="Compensated"))*ISNUMBER(MATCH(Recommendations[Id],H103:AU103,0)))/COUNTIF(H103:AU103,"&lt;&gt;"))</f>
        <v/>
      </c>
      <c r="H103" s="243"/>
      <c r="I103" s="243"/>
      <c r="J103" s="243"/>
      <c r="K103" s="243"/>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57"/>
    </row>
    <row r="104" spans="1:47" ht="60" customHeight="1" x14ac:dyDescent="0.35">
      <c r="A104" s="253" t="s">
        <v>5454</v>
      </c>
      <c r="B104" s="231" t="s">
        <v>5637</v>
      </c>
      <c r="C104" s="232" t="s">
        <v>5663</v>
      </c>
      <c r="D104" s="235" t="s">
        <v>5664</v>
      </c>
      <c r="E104" s="236" t="s">
        <v>5602</v>
      </c>
      <c r="F104" s="239" t="s">
        <v>5590</v>
      </c>
      <c r="G104" s="242" t="str">
        <f>IF(COUNTIF(H104:AU104,"&lt;&gt;")=0,"",SUMPRODUCT(((Recommendations[ImplStatus]="Implemented")+(Recommendations[ImplStatus]="Compensated"))*ISNUMBER(MATCH(Recommendations[Id],H104:AU104,0)))/COUNTIF(H104:AU104,"&lt;&gt;"))</f>
        <v/>
      </c>
      <c r="H104" s="243"/>
      <c r="I104" s="243"/>
      <c r="J104" s="243"/>
      <c r="K104" s="243"/>
      <c r="L104" s="243"/>
      <c r="M104" s="243"/>
      <c r="N104" s="243"/>
      <c r="O104" s="243"/>
      <c r="P104" s="243"/>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57"/>
    </row>
    <row r="105" spans="1:47" ht="60" customHeight="1" x14ac:dyDescent="0.35">
      <c r="A105" s="253" t="s">
        <v>5454</v>
      </c>
      <c r="B105" s="231" t="s">
        <v>5637</v>
      </c>
      <c r="C105" s="232" t="s">
        <v>5665</v>
      </c>
      <c r="D105" s="235" t="s">
        <v>5666</v>
      </c>
      <c r="E105" s="236" t="s">
        <v>5487</v>
      </c>
      <c r="F105" s="239" t="s">
        <v>5590</v>
      </c>
      <c r="G105" s="242" t="str">
        <f>IF(COUNTIF(H105:AU105,"&lt;&gt;")=0,"",SUMPRODUCT(((Recommendations[ImplStatus]="Implemented")+(Recommendations[ImplStatus]="Compensated"))*ISNUMBER(MATCH(Recommendations[Id],H105:AU105,0)))/COUNTIF(H105:AU105,"&lt;&gt;"))</f>
        <v/>
      </c>
      <c r="H105" s="243"/>
      <c r="I105" s="243"/>
      <c r="J105" s="243"/>
      <c r="K105" s="243"/>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57"/>
    </row>
    <row r="106" spans="1:47" ht="60" customHeight="1" outlineLevel="2" x14ac:dyDescent="0.35">
      <c r="A106" s="252" t="s">
        <v>5454</v>
      </c>
      <c r="B106" s="230" t="s">
        <v>5667</v>
      </c>
      <c r="C106" s="230"/>
      <c r="D106" s="234"/>
      <c r="E106" s="230"/>
      <c r="F106" s="238"/>
      <c r="G106" s="241" t="str">
        <f>IF(COUNTIF(H106:AU106,"&lt;&gt;")=0,"",SUMPRODUCT(((Recommendations[ImplStatus]="Implemented")+(Recommendations[ImplStatus]="Compensated"))*ISNUMBER(MATCH(Recommendations[Id],H106:AU106,0)))/COUNTIF(H106:AU106,"&lt;&gt;"))</f>
        <v/>
      </c>
      <c r="H106" s="238"/>
      <c r="I106" s="238"/>
      <c r="J106" s="238"/>
      <c r="K106" s="238"/>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56"/>
    </row>
    <row r="107" spans="1:47" ht="60" customHeight="1" x14ac:dyDescent="0.35">
      <c r="A107" s="253" t="s">
        <v>5454</v>
      </c>
      <c r="B107" s="231" t="s">
        <v>5667</v>
      </c>
      <c r="C107" s="232" t="s">
        <v>5668</v>
      </c>
      <c r="D107" s="235" t="s">
        <v>5669</v>
      </c>
      <c r="E107" s="236" t="s">
        <v>5602</v>
      </c>
      <c r="F107" s="239" t="s">
        <v>5590</v>
      </c>
      <c r="G107" s="242" t="str">
        <f>IF(COUNTIF(H107:AU107,"&lt;&gt;")=0,"",SUMPRODUCT(((Recommendations[ImplStatus]="Implemented")+(Recommendations[ImplStatus]="Compensated"))*ISNUMBER(MATCH(Recommendations[Id],H107:AU107,0)))/COUNTIF(H107:AU107,"&lt;&gt;"))</f>
        <v/>
      </c>
      <c r="H107" s="243"/>
      <c r="I107" s="243"/>
      <c r="J107" s="243"/>
      <c r="K107" s="243"/>
      <c r="L107" s="243"/>
      <c r="M107" s="243"/>
      <c r="N107" s="243"/>
      <c r="O107" s="243"/>
      <c r="P107" s="243"/>
      <c r="Q107" s="243"/>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57"/>
    </row>
    <row r="108" spans="1:47" ht="60" customHeight="1" x14ac:dyDescent="0.35">
      <c r="A108" s="253" t="s">
        <v>5454</v>
      </c>
      <c r="B108" s="231" t="s">
        <v>5667</v>
      </c>
      <c r="C108" s="232" t="s">
        <v>5670</v>
      </c>
      <c r="D108" s="235" t="s">
        <v>5671</v>
      </c>
      <c r="E108" s="236" t="s">
        <v>5602</v>
      </c>
      <c r="F108" s="239" t="s">
        <v>5590</v>
      </c>
      <c r="G108" s="242" t="str">
        <f>IF(COUNTIF(H108:AU108,"&lt;&gt;")=0,"",SUMPRODUCT(((Recommendations[ImplStatus]="Implemented")+(Recommendations[ImplStatus]="Compensated"))*ISNUMBER(MATCH(Recommendations[Id],H108:AU108,0)))/COUNTIF(H108:AU108,"&lt;&gt;"))</f>
        <v/>
      </c>
      <c r="H108" s="243"/>
      <c r="I108" s="243"/>
      <c r="J108" s="243"/>
      <c r="K108" s="243"/>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57"/>
    </row>
    <row r="109" spans="1:47" ht="60" customHeight="1" x14ac:dyDescent="0.35">
      <c r="A109" s="253" t="s">
        <v>5454</v>
      </c>
      <c r="B109" s="231" t="s">
        <v>5667</v>
      </c>
      <c r="C109" s="232" t="s">
        <v>5672</v>
      </c>
      <c r="D109" s="235" t="s">
        <v>5673</v>
      </c>
      <c r="E109" s="236" t="s">
        <v>5602</v>
      </c>
      <c r="F109" s="239" t="s">
        <v>5590</v>
      </c>
      <c r="G109" s="242" t="str">
        <f>IF(COUNTIF(H109:AU109,"&lt;&gt;")=0,"",SUMPRODUCT(((Recommendations[ImplStatus]="Implemented")+(Recommendations[ImplStatus]="Compensated"))*ISNUMBER(MATCH(Recommendations[Id],H109:AU109,0)))/COUNTIF(H109:AU109,"&lt;&gt;"))</f>
        <v/>
      </c>
      <c r="H109" s="243"/>
      <c r="I109" s="243"/>
      <c r="J109" s="243"/>
      <c r="K109" s="243"/>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57"/>
    </row>
    <row r="110" spans="1:47" ht="60" customHeight="1" x14ac:dyDescent="0.35">
      <c r="A110" s="253" t="s">
        <v>5454</v>
      </c>
      <c r="B110" s="231" t="s">
        <v>5667</v>
      </c>
      <c r="C110" s="232" t="s">
        <v>5674</v>
      </c>
      <c r="D110" s="235" t="s">
        <v>5675</v>
      </c>
      <c r="E110" s="236" t="s">
        <v>5602</v>
      </c>
      <c r="F110" s="239" t="s">
        <v>5590</v>
      </c>
      <c r="G110" s="242" t="str">
        <f>IF(COUNTIF(H110:AU110,"&lt;&gt;")=0,"",SUMPRODUCT(((Recommendations[ImplStatus]="Implemented")+(Recommendations[ImplStatus]="Compensated"))*ISNUMBER(MATCH(Recommendations[Id],H110:AU110,0)))/COUNTIF(H110:AU110,"&lt;&gt;"))</f>
        <v/>
      </c>
      <c r="H110" s="243"/>
      <c r="I110" s="243"/>
      <c r="J110" s="243"/>
      <c r="K110" s="243"/>
      <c r="L110" s="243"/>
      <c r="M110" s="243"/>
      <c r="N110" s="243"/>
      <c r="O110" s="243"/>
      <c r="P110" s="243"/>
      <c r="Q110" s="243"/>
      <c r="R110" s="243"/>
      <c r="S110" s="243"/>
      <c r="T110" s="243"/>
      <c r="U110" s="243"/>
      <c r="V110" s="243"/>
      <c r="W110" s="243"/>
      <c r="X110" s="243"/>
      <c r="Y110" s="243"/>
      <c r="Z110" s="243"/>
      <c r="AA110" s="243"/>
      <c r="AB110" s="243"/>
      <c r="AC110" s="243"/>
      <c r="AD110" s="243"/>
      <c r="AE110" s="243"/>
      <c r="AF110" s="243"/>
      <c r="AG110" s="243"/>
      <c r="AH110" s="243"/>
      <c r="AI110" s="243"/>
      <c r="AJ110" s="243"/>
      <c r="AK110" s="243"/>
      <c r="AL110" s="243"/>
      <c r="AM110" s="243"/>
      <c r="AN110" s="243"/>
      <c r="AO110" s="243"/>
      <c r="AP110" s="243"/>
      <c r="AQ110" s="243"/>
      <c r="AR110" s="243"/>
      <c r="AS110" s="243"/>
      <c r="AT110" s="243"/>
      <c r="AU110" s="257"/>
    </row>
    <row r="111" spans="1:47" ht="60" customHeight="1" x14ac:dyDescent="0.35">
      <c r="A111" s="253" t="s">
        <v>5454</v>
      </c>
      <c r="B111" s="231" t="s">
        <v>5667</v>
      </c>
      <c r="C111" s="232" t="s">
        <v>5676</v>
      </c>
      <c r="D111" s="235" t="s">
        <v>5677</v>
      </c>
      <c r="E111" s="236" t="s">
        <v>5602</v>
      </c>
      <c r="F111" s="239" t="s">
        <v>5590</v>
      </c>
      <c r="G111" s="242" t="str">
        <f>IF(COUNTIF(H111:AU111,"&lt;&gt;")=0,"",SUMPRODUCT(((Recommendations[ImplStatus]="Implemented")+(Recommendations[ImplStatus]="Compensated"))*ISNUMBER(MATCH(Recommendations[Id],H111:AU111,0)))/COUNTIF(H111:AU111,"&lt;&gt;"))</f>
        <v/>
      </c>
      <c r="H111" s="243"/>
      <c r="I111" s="243"/>
      <c r="J111" s="243"/>
      <c r="K111" s="243"/>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57"/>
    </row>
    <row r="112" spans="1:47" ht="60" customHeight="1" x14ac:dyDescent="0.35">
      <c r="A112" s="253" t="s">
        <v>5454</v>
      </c>
      <c r="B112" s="231" t="s">
        <v>5667</v>
      </c>
      <c r="C112" s="232" t="s">
        <v>5678</v>
      </c>
      <c r="D112" s="235" t="s">
        <v>5679</v>
      </c>
      <c r="E112" s="236" t="s">
        <v>5602</v>
      </c>
      <c r="F112" s="239" t="s">
        <v>5590</v>
      </c>
      <c r="G112" s="242" t="str">
        <f>IF(COUNTIF(H112:AU112,"&lt;&gt;")=0,"",SUMPRODUCT(((Recommendations[ImplStatus]="Implemented")+(Recommendations[ImplStatus]="Compensated"))*ISNUMBER(MATCH(Recommendations[Id],H112:AU112,0)))/COUNTIF(H112:AU112,"&lt;&gt;"))</f>
        <v/>
      </c>
      <c r="H112" s="243"/>
      <c r="I112" s="243"/>
      <c r="J112" s="243"/>
      <c r="K112" s="243"/>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57"/>
    </row>
    <row r="113" spans="1:47" ht="60" customHeight="1" x14ac:dyDescent="0.35">
      <c r="A113" s="253" t="s">
        <v>5454</v>
      </c>
      <c r="B113" s="231" t="s">
        <v>5667</v>
      </c>
      <c r="C113" s="232" t="s">
        <v>5680</v>
      </c>
      <c r="D113" s="235" t="s">
        <v>5681</v>
      </c>
      <c r="E113" s="236" t="s">
        <v>5602</v>
      </c>
      <c r="F113" s="239" t="s">
        <v>5590</v>
      </c>
      <c r="G113" s="242" t="str">
        <f>IF(COUNTIF(H113:AU113,"&lt;&gt;")=0,"",SUMPRODUCT(((Recommendations[ImplStatus]="Implemented")+(Recommendations[ImplStatus]="Compensated"))*ISNUMBER(MATCH(Recommendations[Id],H113:AU113,0)))/COUNTIF(H113:AU113,"&lt;&gt;"))</f>
        <v/>
      </c>
      <c r="H113" s="243"/>
      <c r="I113" s="243"/>
      <c r="J113" s="243"/>
      <c r="K113" s="243"/>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57"/>
    </row>
    <row r="114" spans="1:47" ht="60" customHeight="1" x14ac:dyDescent="0.35">
      <c r="A114" s="253" t="s">
        <v>5454</v>
      </c>
      <c r="B114" s="231" t="s">
        <v>5667</v>
      </c>
      <c r="C114" s="232" t="s">
        <v>5682</v>
      </c>
      <c r="D114" s="235" t="s">
        <v>5683</v>
      </c>
      <c r="E114" s="236" t="s">
        <v>5602</v>
      </c>
      <c r="F114" s="239" t="s">
        <v>5590</v>
      </c>
      <c r="G114" s="242" t="str">
        <f>IF(COUNTIF(H114:AU114,"&lt;&gt;")=0,"",SUMPRODUCT(((Recommendations[ImplStatus]="Implemented")+(Recommendations[ImplStatus]="Compensated"))*ISNUMBER(MATCH(Recommendations[Id],H114:AU114,0)))/COUNTIF(H114:AU114,"&lt;&gt;"))</f>
        <v/>
      </c>
      <c r="H114" s="243"/>
      <c r="I114" s="243"/>
      <c r="J114" s="243"/>
      <c r="K114" s="243"/>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57"/>
    </row>
    <row r="115" spans="1:47" ht="60" customHeight="1" x14ac:dyDescent="0.35">
      <c r="A115" s="253" t="s">
        <v>5454</v>
      </c>
      <c r="B115" s="231" t="s">
        <v>5667</v>
      </c>
      <c r="C115" s="232" t="s">
        <v>5684</v>
      </c>
      <c r="D115" s="235" t="s">
        <v>5685</v>
      </c>
      <c r="E115" s="236" t="s">
        <v>5602</v>
      </c>
      <c r="F115" s="239" t="s">
        <v>5590</v>
      </c>
      <c r="G115" s="242" t="str">
        <f>IF(COUNTIF(H115:AU115,"&lt;&gt;")=0,"",SUMPRODUCT(((Recommendations[ImplStatus]="Implemented")+(Recommendations[ImplStatus]="Compensated"))*ISNUMBER(MATCH(Recommendations[Id],H115:AU115,0)))/COUNTIF(H115:AU115,"&lt;&gt;"))</f>
        <v/>
      </c>
      <c r="H115" s="243"/>
      <c r="I115" s="243"/>
      <c r="J115" s="243"/>
      <c r="K115" s="243"/>
      <c r="L115" s="243"/>
      <c r="M115" s="243"/>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57"/>
    </row>
    <row r="116" spans="1:47" ht="60" customHeight="1" x14ac:dyDescent="0.35">
      <c r="A116" s="253" t="s">
        <v>5454</v>
      </c>
      <c r="B116" s="231" t="s">
        <v>5667</v>
      </c>
      <c r="C116" s="232" t="s">
        <v>5686</v>
      </c>
      <c r="D116" s="235" t="s">
        <v>5687</v>
      </c>
      <c r="E116" s="236" t="s">
        <v>5602</v>
      </c>
      <c r="F116" s="239" t="s">
        <v>5590</v>
      </c>
      <c r="G116" s="242" t="str">
        <f>IF(COUNTIF(H116:AU116,"&lt;&gt;")=0,"",SUMPRODUCT(((Recommendations[ImplStatus]="Implemented")+(Recommendations[ImplStatus]="Compensated"))*ISNUMBER(MATCH(Recommendations[Id],H116:AU116,0)))/COUNTIF(H116:AU116,"&lt;&gt;"))</f>
        <v/>
      </c>
      <c r="H116" s="243"/>
      <c r="I116" s="243"/>
      <c r="J116" s="243"/>
      <c r="K116" s="243"/>
      <c r="L116" s="243"/>
      <c r="M116" s="243"/>
      <c r="N116" s="243"/>
      <c r="O116" s="243"/>
      <c r="P116" s="243"/>
      <c r="Q116" s="243"/>
      <c r="R116" s="243"/>
      <c r="S116" s="243"/>
      <c r="T116" s="243"/>
      <c r="U116" s="243"/>
      <c r="V116" s="243"/>
      <c r="W116" s="243"/>
      <c r="X116" s="243"/>
      <c r="Y116" s="243"/>
      <c r="Z116" s="243"/>
      <c r="AA116" s="243"/>
      <c r="AB116" s="243"/>
      <c r="AC116" s="243"/>
      <c r="AD116" s="243"/>
      <c r="AE116" s="243"/>
      <c r="AF116" s="243"/>
      <c r="AG116" s="243"/>
      <c r="AH116" s="243"/>
      <c r="AI116" s="243"/>
      <c r="AJ116" s="243"/>
      <c r="AK116" s="243"/>
      <c r="AL116" s="243"/>
      <c r="AM116" s="243"/>
      <c r="AN116" s="243"/>
      <c r="AO116" s="243"/>
      <c r="AP116" s="243"/>
      <c r="AQ116" s="243"/>
      <c r="AR116" s="243"/>
      <c r="AS116" s="243"/>
      <c r="AT116" s="243"/>
      <c r="AU116" s="257"/>
    </row>
    <row r="117" spans="1:47" ht="60" customHeight="1" x14ac:dyDescent="0.35">
      <c r="A117" s="253" t="s">
        <v>5454</v>
      </c>
      <c r="B117" s="231" t="s">
        <v>5667</v>
      </c>
      <c r="C117" s="232" t="s">
        <v>5688</v>
      </c>
      <c r="D117" s="235" t="s">
        <v>5689</v>
      </c>
      <c r="E117" s="236" t="s">
        <v>5602</v>
      </c>
      <c r="F117" s="239" t="s">
        <v>5590</v>
      </c>
      <c r="G117" s="242" t="str">
        <f>IF(COUNTIF(H117:AU117,"&lt;&gt;")=0,"",SUMPRODUCT(((Recommendations[ImplStatus]="Implemented")+(Recommendations[ImplStatus]="Compensated"))*ISNUMBER(MATCH(Recommendations[Id],H117:AU117,0)))/COUNTIF(H117:AU117,"&lt;&gt;"))</f>
        <v/>
      </c>
      <c r="H117" s="243"/>
      <c r="I117" s="243"/>
      <c r="J117" s="243"/>
      <c r="K117" s="243"/>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57"/>
    </row>
    <row r="118" spans="1:47" ht="60" customHeight="1" outlineLevel="1" x14ac:dyDescent="0.35">
      <c r="A118" s="251" t="s">
        <v>5690</v>
      </c>
      <c r="B118" s="229"/>
      <c r="C118" s="229"/>
      <c r="D118" s="233"/>
      <c r="E118" s="229"/>
      <c r="F118" s="237"/>
      <c r="G118" s="240" t="str">
        <f>IF(COUNTIF(H118:AU118,"&lt;&gt;")=0,"",SUMPRODUCT(((Recommendations[ImplStatus]="Implemented")+(Recommendations[ImplStatus]="Compensated"))*ISNUMBER(MATCH(Recommendations[Id],H118:AU118,0)))/COUNTIF(H118:AU118,"&lt;&gt;"))</f>
        <v/>
      </c>
      <c r="H118" s="237"/>
      <c r="I118" s="237"/>
      <c r="J118" s="237"/>
      <c r="K118" s="237"/>
      <c r="L118" s="237"/>
      <c r="M118" s="237"/>
      <c r="N118" s="237"/>
      <c r="O118" s="237"/>
      <c r="P118" s="237"/>
      <c r="Q118" s="237"/>
      <c r="R118" s="237"/>
      <c r="S118" s="237"/>
      <c r="T118" s="237"/>
      <c r="U118" s="237"/>
      <c r="V118" s="237"/>
      <c r="W118" s="237"/>
      <c r="X118" s="237"/>
      <c r="Y118" s="237"/>
      <c r="Z118" s="237"/>
      <c r="AA118" s="237"/>
      <c r="AB118" s="237"/>
      <c r="AC118" s="237"/>
      <c r="AD118" s="237"/>
      <c r="AE118" s="237"/>
      <c r="AF118" s="237"/>
      <c r="AG118" s="237"/>
      <c r="AH118" s="237"/>
      <c r="AI118" s="237"/>
      <c r="AJ118" s="237"/>
      <c r="AK118" s="237"/>
      <c r="AL118" s="237"/>
      <c r="AM118" s="237"/>
      <c r="AN118" s="237"/>
      <c r="AO118" s="237"/>
      <c r="AP118" s="237"/>
      <c r="AQ118" s="237"/>
      <c r="AR118" s="237"/>
      <c r="AS118" s="237"/>
      <c r="AT118" s="237"/>
      <c r="AU118" s="255"/>
    </row>
    <row r="119" spans="1:47" ht="60" customHeight="1" outlineLevel="2" x14ac:dyDescent="0.35">
      <c r="A119" s="252" t="s">
        <v>5690</v>
      </c>
      <c r="B119" s="230" t="s">
        <v>5691</v>
      </c>
      <c r="C119" s="230"/>
      <c r="D119" s="234"/>
      <c r="E119" s="230"/>
      <c r="F119" s="238"/>
      <c r="G119" s="241" t="str">
        <f>IF(COUNTIF(H119:AU119,"&lt;&gt;")=0,"",SUMPRODUCT(((Recommendations[ImplStatus]="Implemented")+(Recommendations[ImplStatus]="Compensated"))*ISNUMBER(MATCH(Recommendations[Id],H119:AU119,0)))/COUNTIF(H119:AU119,"&lt;&gt;"))</f>
        <v/>
      </c>
      <c r="H119" s="238"/>
      <c r="I119" s="238"/>
      <c r="J119" s="238"/>
      <c r="K119" s="238"/>
      <c r="L119" s="238"/>
      <c r="M119" s="238"/>
      <c r="N119" s="238"/>
      <c r="O119" s="238"/>
      <c r="P119" s="238"/>
      <c r="Q119" s="238"/>
      <c r="R119" s="238"/>
      <c r="S119" s="238"/>
      <c r="T119" s="238"/>
      <c r="U119" s="238"/>
      <c r="V119" s="238"/>
      <c r="W119" s="238"/>
      <c r="X119" s="238"/>
      <c r="Y119" s="238"/>
      <c r="Z119" s="238"/>
      <c r="AA119" s="238"/>
      <c r="AB119" s="238"/>
      <c r="AC119" s="238"/>
      <c r="AD119" s="238"/>
      <c r="AE119" s="238"/>
      <c r="AF119" s="238"/>
      <c r="AG119" s="238"/>
      <c r="AH119" s="238"/>
      <c r="AI119" s="238"/>
      <c r="AJ119" s="238"/>
      <c r="AK119" s="238"/>
      <c r="AL119" s="238"/>
      <c r="AM119" s="238"/>
      <c r="AN119" s="238"/>
      <c r="AO119" s="238"/>
      <c r="AP119" s="238"/>
      <c r="AQ119" s="238"/>
      <c r="AR119" s="238"/>
      <c r="AS119" s="238"/>
      <c r="AT119" s="238"/>
      <c r="AU119" s="256"/>
    </row>
    <row r="120" spans="1:47" ht="60" customHeight="1" x14ac:dyDescent="0.35">
      <c r="A120" s="253" t="s">
        <v>5690</v>
      </c>
      <c r="B120" s="231" t="s">
        <v>5691</v>
      </c>
      <c r="C120" s="232" t="s">
        <v>5692</v>
      </c>
      <c r="D120" s="235" t="s">
        <v>5693</v>
      </c>
      <c r="E120" s="236" t="s">
        <v>5458</v>
      </c>
      <c r="F120" s="239" t="s">
        <v>5694</v>
      </c>
      <c r="G120" s="242" t="str">
        <f>IF(COUNTIF(H120:AU120,"&lt;&gt;")=0,"",SUMPRODUCT(((Recommendations[ImplStatus]="Implemented")+(Recommendations[ImplStatus]="Compensated"))*ISNUMBER(MATCH(Recommendations[Id],H120:AU120,0)))/COUNTIF(H120:AU120,"&lt;&gt;"))</f>
        <v/>
      </c>
      <c r="H120" s="243"/>
      <c r="I120" s="243"/>
      <c r="J120" s="243"/>
      <c r="K120" s="243"/>
      <c r="L120" s="243"/>
      <c r="M120" s="243"/>
      <c r="N120" s="243"/>
      <c r="O120" s="243"/>
      <c r="P120" s="243"/>
      <c r="Q120" s="243"/>
      <c r="R120" s="243"/>
      <c r="S120" s="243"/>
      <c r="T120" s="243"/>
      <c r="U120" s="243"/>
      <c r="V120" s="243"/>
      <c r="W120" s="243"/>
      <c r="X120" s="243"/>
      <c r="Y120" s="243"/>
      <c r="Z120" s="243"/>
      <c r="AA120" s="243"/>
      <c r="AB120" s="243"/>
      <c r="AC120" s="243"/>
      <c r="AD120" s="243"/>
      <c r="AE120" s="243"/>
      <c r="AF120" s="243"/>
      <c r="AG120" s="243"/>
      <c r="AH120" s="243"/>
      <c r="AI120" s="243"/>
      <c r="AJ120" s="243"/>
      <c r="AK120" s="243"/>
      <c r="AL120" s="243"/>
      <c r="AM120" s="243"/>
      <c r="AN120" s="243"/>
      <c r="AO120" s="243"/>
      <c r="AP120" s="243"/>
      <c r="AQ120" s="243"/>
      <c r="AR120" s="243"/>
      <c r="AS120" s="243"/>
      <c r="AT120" s="243"/>
      <c r="AU120" s="257"/>
    </row>
    <row r="121" spans="1:47" ht="60" customHeight="1" x14ac:dyDescent="0.35">
      <c r="A121" s="253" t="s">
        <v>5690</v>
      </c>
      <c r="B121" s="231" t="s">
        <v>5691</v>
      </c>
      <c r="C121" s="232" t="s">
        <v>5695</v>
      </c>
      <c r="D121" s="235" t="s">
        <v>5696</v>
      </c>
      <c r="E121" s="236" t="s">
        <v>5458</v>
      </c>
      <c r="F121" s="239" t="s">
        <v>5694</v>
      </c>
      <c r="G121" s="242" t="str">
        <f>IF(COUNTIF(H121:AU121,"&lt;&gt;")=0,"",SUMPRODUCT(((Recommendations[ImplStatus]="Implemented")+(Recommendations[ImplStatus]="Compensated"))*ISNUMBER(MATCH(Recommendations[Id],H121:AU121,0)))/COUNTIF(H121:AU121,"&lt;&gt;"))</f>
        <v/>
      </c>
      <c r="H121" s="243"/>
      <c r="I121" s="243"/>
      <c r="J121" s="243"/>
      <c r="K121" s="243"/>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57"/>
    </row>
    <row r="122" spans="1:47" ht="60" customHeight="1" x14ac:dyDescent="0.35">
      <c r="A122" s="253" t="s">
        <v>5690</v>
      </c>
      <c r="B122" s="231" t="s">
        <v>5691</v>
      </c>
      <c r="C122" s="232" t="s">
        <v>5697</v>
      </c>
      <c r="D122" s="235" t="s">
        <v>5698</v>
      </c>
      <c r="E122" s="236" t="s">
        <v>5458</v>
      </c>
      <c r="F122" s="239" t="s">
        <v>5694</v>
      </c>
      <c r="G122" s="242" t="str">
        <f>IF(COUNTIF(H122:AU122,"&lt;&gt;")=0,"",SUMPRODUCT(((Recommendations[ImplStatus]="Implemented")+(Recommendations[ImplStatus]="Compensated"))*ISNUMBER(MATCH(Recommendations[Id],H122:AU122,0)))/COUNTIF(H122:AU122,"&lt;&gt;"))</f>
        <v/>
      </c>
      <c r="H122" s="243"/>
      <c r="I122" s="243"/>
      <c r="J122" s="243"/>
      <c r="K122" s="243"/>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57"/>
    </row>
    <row r="123" spans="1:47" ht="60" customHeight="1" x14ac:dyDescent="0.35">
      <c r="A123" s="253" t="s">
        <v>5690</v>
      </c>
      <c r="B123" s="231" t="s">
        <v>5691</v>
      </c>
      <c r="C123" s="232" t="s">
        <v>5699</v>
      </c>
      <c r="D123" s="235" t="s">
        <v>5700</v>
      </c>
      <c r="E123" s="236" t="s">
        <v>5458</v>
      </c>
      <c r="F123" s="239" t="s">
        <v>5694</v>
      </c>
      <c r="G123" s="242" t="str">
        <f>IF(COUNTIF(H123:AU123,"&lt;&gt;")=0,"",SUMPRODUCT(((Recommendations[ImplStatus]="Implemented")+(Recommendations[ImplStatus]="Compensated"))*ISNUMBER(MATCH(Recommendations[Id],H123:AU123,0)))/COUNTIF(H123:AU123,"&lt;&gt;"))</f>
        <v/>
      </c>
      <c r="H123" s="243"/>
      <c r="I123" s="243"/>
      <c r="J123" s="243"/>
      <c r="K123" s="243"/>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57"/>
    </row>
    <row r="124" spans="1:47" ht="60" customHeight="1" x14ac:dyDescent="0.35">
      <c r="A124" s="253" t="s">
        <v>5690</v>
      </c>
      <c r="B124" s="231" t="s">
        <v>5691</v>
      </c>
      <c r="C124" s="232" t="s">
        <v>5701</v>
      </c>
      <c r="D124" s="235" t="s">
        <v>5702</v>
      </c>
      <c r="E124" s="236" t="s">
        <v>5458</v>
      </c>
      <c r="F124" s="239" t="s">
        <v>5694</v>
      </c>
      <c r="G124" s="242" t="str">
        <f>IF(COUNTIF(H124:AU124,"&lt;&gt;")=0,"",SUMPRODUCT(((Recommendations[ImplStatus]="Implemented")+(Recommendations[ImplStatus]="Compensated"))*ISNUMBER(MATCH(Recommendations[Id],H124:AU124,0)))/COUNTIF(H124:AU124,"&lt;&gt;"))</f>
        <v/>
      </c>
      <c r="H124" s="243"/>
      <c r="I124" s="243"/>
      <c r="J124" s="243"/>
      <c r="K124" s="243"/>
      <c r="L124" s="243"/>
      <c r="M124" s="243"/>
      <c r="N124" s="243"/>
      <c r="O124" s="243"/>
      <c r="P124" s="243"/>
      <c r="Q124" s="243"/>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43"/>
      <c r="AS124" s="243"/>
      <c r="AT124" s="243"/>
      <c r="AU124" s="257"/>
    </row>
    <row r="125" spans="1:47" ht="60" customHeight="1" x14ac:dyDescent="0.35">
      <c r="A125" s="253" t="s">
        <v>5690</v>
      </c>
      <c r="B125" s="231" t="s">
        <v>5691</v>
      </c>
      <c r="C125" s="232" t="s">
        <v>5703</v>
      </c>
      <c r="D125" s="235" t="s">
        <v>5704</v>
      </c>
      <c r="E125" s="236" t="s">
        <v>5458</v>
      </c>
      <c r="F125" s="239" t="s">
        <v>5694</v>
      </c>
      <c r="G125" s="242" t="str">
        <f>IF(COUNTIF(H125:AU125,"&lt;&gt;")=0,"",SUMPRODUCT(((Recommendations[ImplStatus]="Implemented")+(Recommendations[ImplStatus]="Compensated"))*ISNUMBER(MATCH(Recommendations[Id],H125:AU125,0)))/COUNTIF(H125:AU125,"&lt;&gt;"))</f>
        <v/>
      </c>
      <c r="H125" s="243"/>
      <c r="I125" s="243"/>
      <c r="J125" s="243"/>
      <c r="K125" s="243"/>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57"/>
    </row>
    <row r="126" spans="1:47" ht="60" customHeight="1" x14ac:dyDescent="0.35">
      <c r="A126" s="253" t="s">
        <v>5690</v>
      </c>
      <c r="B126" s="231" t="s">
        <v>5691</v>
      </c>
      <c r="C126" s="232" t="s">
        <v>5705</v>
      </c>
      <c r="D126" s="235" t="s">
        <v>5706</v>
      </c>
      <c r="E126" s="236" t="s">
        <v>5458</v>
      </c>
      <c r="F126" s="239" t="s">
        <v>5694</v>
      </c>
      <c r="G126" s="242" t="str">
        <f>IF(COUNTIF(H126:AU126,"&lt;&gt;")=0,"",SUMPRODUCT(((Recommendations[ImplStatus]="Implemented")+(Recommendations[ImplStatus]="Compensated"))*ISNUMBER(MATCH(Recommendations[Id],H126:AU126,0)))/COUNTIF(H126:AU126,"&lt;&gt;"))</f>
        <v/>
      </c>
      <c r="H126" s="243"/>
      <c r="I126" s="243"/>
      <c r="J126" s="243"/>
      <c r="K126" s="243"/>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57"/>
    </row>
    <row r="127" spans="1:47" ht="60" customHeight="1" x14ac:dyDescent="0.35">
      <c r="A127" s="253" t="s">
        <v>5690</v>
      </c>
      <c r="B127" s="231" t="s">
        <v>5691</v>
      </c>
      <c r="C127" s="232" t="s">
        <v>5707</v>
      </c>
      <c r="D127" s="235" t="s">
        <v>5708</v>
      </c>
      <c r="E127" s="236" t="s">
        <v>5458</v>
      </c>
      <c r="F127" s="239" t="s">
        <v>5694</v>
      </c>
      <c r="G127" s="242" t="str">
        <f>IF(COUNTIF(H127:AU127,"&lt;&gt;")=0,"",SUMPRODUCT(((Recommendations[ImplStatus]="Implemented")+(Recommendations[ImplStatus]="Compensated"))*ISNUMBER(MATCH(Recommendations[Id],H127:AU127,0)))/COUNTIF(H127:AU127,"&lt;&gt;"))</f>
        <v/>
      </c>
      <c r="H127" s="243"/>
      <c r="I127" s="243"/>
      <c r="J127" s="243"/>
      <c r="K127" s="243"/>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57"/>
    </row>
    <row r="128" spans="1:47" ht="60" customHeight="1" x14ac:dyDescent="0.35">
      <c r="A128" s="253" t="s">
        <v>5690</v>
      </c>
      <c r="B128" s="231" t="s">
        <v>5691</v>
      </c>
      <c r="C128" s="232" t="s">
        <v>5709</v>
      </c>
      <c r="D128" s="235" t="s">
        <v>5710</v>
      </c>
      <c r="E128" s="236" t="s">
        <v>5458</v>
      </c>
      <c r="F128" s="239" t="s">
        <v>5694</v>
      </c>
      <c r="G128" s="242" t="str">
        <f>IF(COUNTIF(H128:AU128,"&lt;&gt;")=0,"",SUMPRODUCT(((Recommendations[ImplStatus]="Implemented")+(Recommendations[ImplStatus]="Compensated"))*ISNUMBER(MATCH(Recommendations[Id],H128:AU128,0)))/COUNTIF(H128:AU128,"&lt;&gt;"))</f>
        <v/>
      </c>
      <c r="H128" s="243"/>
      <c r="I128" s="243"/>
      <c r="J128" s="243"/>
      <c r="K128" s="243"/>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57"/>
    </row>
    <row r="129" spans="1:47" ht="60" customHeight="1" x14ac:dyDescent="0.35">
      <c r="A129" s="253" t="s">
        <v>5690</v>
      </c>
      <c r="B129" s="231" t="s">
        <v>5691</v>
      </c>
      <c r="C129" s="232" t="s">
        <v>5711</v>
      </c>
      <c r="D129" s="235" t="s">
        <v>5712</v>
      </c>
      <c r="E129" s="236" t="s">
        <v>5458</v>
      </c>
      <c r="F129" s="239" t="s">
        <v>5694</v>
      </c>
      <c r="G129" s="242" t="str">
        <f>IF(COUNTIF(H129:AU129,"&lt;&gt;")=0,"",SUMPRODUCT(((Recommendations[ImplStatus]="Implemented")+(Recommendations[ImplStatus]="Compensated"))*ISNUMBER(MATCH(Recommendations[Id],H129:AU129,0)))/COUNTIF(H129:AU129,"&lt;&gt;"))</f>
        <v/>
      </c>
      <c r="H129" s="243"/>
      <c r="I129" s="243"/>
      <c r="J129" s="243"/>
      <c r="K129" s="243"/>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57"/>
    </row>
    <row r="130" spans="1:47" ht="60" customHeight="1" x14ac:dyDescent="0.35">
      <c r="A130" s="253" t="s">
        <v>5690</v>
      </c>
      <c r="B130" s="231" t="s">
        <v>5691</v>
      </c>
      <c r="C130" s="232" t="s">
        <v>5713</v>
      </c>
      <c r="D130" s="235" t="s">
        <v>5714</v>
      </c>
      <c r="E130" s="236" t="s">
        <v>5458</v>
      </c>
      <c r="F130" s="239" t="s">
        <v>5694</v>
      </c>
      <c r="G130" s="242" t="str">
        <f>IF(COUNTIF(H130:AU130,"&lt;&gt;")=0,"",SUMPRODUCT(((Recommendations[ImplStatus]="Implemented")+(Recommendations[ImplStatus]="Compensated"))*ISNUMBER(MATCH(Recommendations[Id],H130:AU130,0)))/COUNTIF(H130:AU130,"&lt;&gt;"))</f>
        <v/>
      </c>
      <c r="H130" s="243"/>
      <c r="I130" s="243"/>
      <c r="J130" s="243"/>
      <c r="K130" s="243"/>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57"/>
    </row>
    <row r="131" spans="1:47" ht="60" customHeight="1" x14ac:dyDescent="0.35">
      <c r="A131" s="253" t="s">
        <v>5690</v>
      </c>
      <c r="B131" s="231" t="s">
        <v>5691</v>
      </c>
      <c r="C131" s="232" t="s">
        <v>5715</v>
      </c>
      <c r="D131" s="235" t="s">
        <v>5716</v>
      </c>
      <c r="E131" s="236" t="s">
        <v>5458</v>
      </c>
      <c r="F131" s="239" t="s">
        <v>5694</v>
      </c>
      <c r="G131" s="242" t="str">
        <f>IF(COUNTIF(H131:AU131,"&lt;&gt;")=0,"",SUMPRODUCT(((Recommendations[ImplStatus]="Implemented")+(Recommendations[ImplStatus]="Compensated"))*ISNUMBER(MATCH(Recommendations[Id],H131:AU131,0)))/COUNTIF(H131:AU131,"&lt;&gt;"))</f>
        <v/>
      </c>
      <c r="H131" s="243"/>
      <c r="I131" s="243"/>
      <c r="J131" s="243"/>
      <c r="K131" s="243"/>
      <c r="L131" s="243"/>
      <c r="M131" s="243"/>
      <c r="N131" s="243"/>
      <c r="O131" s="243"/>
      <c r="P131" s="243"/>
      <c r="Q131" s="243"/>
      <c r="R131" s="243"/>
      <c r="S131" s="243"/>
      <c r="T131" s="243"/>
      <c r="U131" s="243"/>
      <c r="V131" s="243"/>
      <c r="W131" s="243"/>
      <c r="X131" s="243"/>
      <c r="Y131" s="243"/>
      <c r="Z131" s="243"/>
      <c r="AA131" s="243"/>
      <c r="AB131" s="243"/>
      <c r="AC131" s="243"/>
      <c r="AD131" s="243"/>
      <c r="AE131" s="243"/>
      <c r="AF131" s="243"/>
      <c r="AG131" s="243"/>
      <c r="AH131" s="243"/>
      <c r="AI131" s="243"/>
      <c r="AJ131" s="243"/>
      <c r="AK131" s="243"/>
      <c r="AL131" s="243"/>
      <c r="AM131" s="243"/>
      <c r="AN131" s="243"/>
      <c r="AO131" s="243"/>
      <c r="AP131" s="243"/>
      <c r="AQ131" s="243"/>
      <c r="AR131" s="243"/>
      <c r="AS131" s="243"/>
      <c r="AT131" s="243"/>
      <c r="AU131" s="257"/>
    </row>
    <row r="132" spans="1:47" ht="60" customHeight="1" x14ac:dyDescent="0.35">
      <c r="A132" s="253" t="s">
        <v>5690</v>
      </c>
      <c r="B132" s="231" t="s">
        <v>5691</v>
      </c>
      <c r="C132" s="232" t="s">
        <v>5717</v>
      </c>
      <c r="D132" s="235" t="s">
        <v>5718</v>
      </c>
      <c r="E132" s="236" t="s">
        <v>5458</v>
      </c>
      <c r="F132" s="239" t="s">
        <v>5694</v>
      </c>
      <c r="G132" s="242" t="str">
        <f>IF(COUNTIF(H132:AU132,"&lt;&gt;")=0,"",SUMPRODUCT(((Recommendations[ImplStatus]="Implemented")+(Recommendations[ImplStatus]="Compensated"))*ISNUMBER(MATCH(Recommendations[Id],H132:AU132,0)))/COUNTIF(H132:AU132,"&lt;&gt;"))</f>
        <v/>
      </c>
      <c r="H132" s="243"/>
      <c r="I132" s="243"/>
      <c r="J132" s="243"/>
      <c r="K132" s="243"/>
      <c r="L132" s="243"/>
      <c r="M132" s="243"/>
      <c r="N132" s="243"/>
      <c r="O132" s="243"/>
      <c r="P132" s="243"/>
      <c r="Q132" s="243"/>
      <c r="R132" s="243"/>
      <c r="S132" s="243"/>
      <c r="T132" s="243"/>
      <c r="U132" s="243"/>
      <c r="V132" s="243"/>
      <c r="W132" s="243"/>
      <c r="X132" s="243"/>
      <c r="Y132" s="243"/>
      <c r="Z132" s="243"/>
      <c r="AA132" s="243"/>
      <c r="AB132" s="243"/>
      <c r="AC132" s="243"/>
      <c r="AD132" s="243"/>
      <c r="AE132" s="243"/>
      <c r="AF132" s="243"/>
      <c r="AG132" s="243"/>
      <c r="AH132" s="243"/>
      <c r="AI132" s="243"/>
      <c r="AJ132" s="243"/>
      <c r="AK132" s="243"/>
      <c r="AL132" s="243"/>
      <c r="AM132" s="243"/>
      <c r="AN132" s="243"/>
      <c r="AO132" s="243"/>
      <c r="AP132" s="243"/>
      <c r="AQ132" s="243"/>
      <c r="AR132" s="243"/>
      <c r="AS132" s="243"/>
      <c r="AT132" s="243"/>
      <c r="AU132" s="257"/>
    </row>
    <row r="133" spans="1:47" ht="60" customHeight="1" x14ac:dyDescent="0.35">
      <c r="A133" s="253" t="s">
        <v>5690</v>
      </c>
      <c r="B133" s="231" t="s">
        <v>5691</v>
      </c>
      <c r="C133" s="232" t="s">
        <v>5719</v>
      </c>
      <c r="D133" s="235" t="s">
        <v>5720</v>
      </c>
      <c r="E133" s="236" t="s">
        <v>5487</v>
      </c>
      <c r="F133" s="239" t="s">
        <v>5694</v>
      </c>
      <c r="G133" s="242" t="str">
        <f>IF(COUNTIF(H133:AU133,"&lt;&gt;")=0,"",SUMPRODUCT(((Recommendations[ImplStatus]="Implemented")+(Recommendations[ImplStatus]="Compensated"))*ISNUMBER(MATCH(Recommendations[Id],H133:AU133,0)))/COUNTIF(H133:AU133,"&lt;&gt;"))</f>
        <v/>
      </c>
      <c r="H133" s="243"/>
      <c r="I133" s="243"/>
      <c r="J133" s="243"/>
      <c r="K133" s="243"/>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57"/>
    </row>
    <row r="134" spans="1:47" ht="60" customHeight="1" x14ac:dyDescent="0.35">
      <c r="A134" s="253" t="s">
        <v>5690</v>
      </c>
      <c r="B134" s="231" t="s">
        <v>5691</v>
      </c>
      <c r="C134" s="232" t="s">
        <v>5721</v>
      </c>
      <c r="D134" s="235" t="s">
        <v>5722</v>
      </c>
      <c r="E134" s="236" t="s">
        <v>5487</v>
      </c>
      <c r="F134" s="239" t="s">
        <v>5694</v>
      </c>
      <c r="G134" s="242" t="str">
        <f>IF(COUNTIF(H134:AU134,"&lt;&gt;")=0,"",SUMPRODUCT(((Recommendations[ImplStatus]="Implemented")+(Recommendations[ImplStatus]="Compensated"))*ISNUMBER(MATCH(Recommendations[Id],H134:AU134,0)))/COUNTIF(H134:AU134,"&lt;&gt;"))</f>
        <v/>
      </c>
      <c r="H134" s="243"/>
      <c r="I134" s="243"/>
      <c r="J134" s="243"/>
      <c r="K134" s="243"/>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57"/>
    </row>
    <row r="135" spans="1:47" ht="60" customHeight="1" x14ac:dyDescent="0.35">
      <c r="A135" s="253" t="s">
        <v>5690</v>
      </c>
      <c r="B135" s="231" t="s">
        <v>5691</v>
      </c>
      <c r="C135" s="232" t="s">
        <v>5723</v>
      </c>
      <c r="D135" s="235" t="s">
        <v>5724</v>
      </c>
      <c r="E135" s="236" t="s">
        <v>5602</v>
      </c>
      <c r="F135" s="239" t="s">
        <v>5694</v>
      </c>
      <c r="G135" s="242" t="str">
        <f>IF(COUNTIF(H135:AU135,"&lt;&gt;")=0,"",SUMPRODUCT(((Recommendations[ImplStatus]="Implemented")+(Recommendations[ImplStatus]="Compensated"))*ISNUMBER(MATCH(Recommendations[Id],H135:AU135,0)))/COUNTIF(H135:AU135,"&lt;&gt;"))</f>
        <v/>
      </c>
      <c r="H135" s="243"/>
      <c r="I135" s="243"/>
      <c r="J135" s="243"/>
      <c r="K135" s="243"/>
      <c r="L135" s="243"/>
      <c r="M135" s="243"/>
      <c r="N135" s="243"/>
      <c r="O135" s="243"/>
      <c r="P135" s="243"/>
      <c r="Q135" s="243"/>
      <c r="R135" s="243"/>
      <c r="S135" s="243"/>
      <c r="T135" s="243"/>
      <c r="U135" s="243"/>
      <c r="V135" s="243"/>
      <c r="W135" s="243"/>
      <c r="X135" s="243"/>
      <c r="Y135" s="243"/>
      <c r="Z135" s="243"/>
      <c r="AA135" s="243"/>
      <c r="AB135" s="243"/>
      <c r="AC135" s="243"/>
      <c r="AD135" s="243"/>
      <c r="AE135" s="243"/>
      <c r="AF135" s="243"/>
      <c r="AG135" s="243"/>
      <c r="AH135" s="243"/>
      <c r="AI135" s="243"/>
      <c r="AJ135" s="243"/>
      <c r="AK135" s="243"/>
      <c r="AL135" s="243"/>
      <c r="AM135" s="243"/>
      <c r="AN135" s="243"/>
      <c r="AO135" s="243"/>
      <c r="AP135" s="243"/>
      <c r="AQ135" s="243"/>
      <c r="AR135" s="243"/>
      <c r="AS135" s="243"/>
      <c r="AT135" s="243"/>
      <c r="AU135" s="257"/>
    </row>
    <row r="136" spans="1:47" ht="60" customHeight="1" x14ac:dyDescent="0.35">
      <c r="A136" s="253" t="s">
        <v>5690</v>
      </c>
      <c r="B136" s="231" t="s">
        <v>5691</v>
      </c>
      <c r="C136" s="232" t="s">
        <v>5725</v>
      </c>
      <c r="D136" s="235" t="s">
        <v>5726</v>
      </c>
      <c r="E136" s="236" t="s">
        <v>5487</v>
      </c>
      <c r="F136" s="239" t="s">
        <v>5694</v>
      </c>
      <c r="G136" s="242" t="str">
        <f>IF(COUNTIF(H136:AU136,"&lt;&gt;")=0,"",SUMPRODUCT(((Recommendations[ImplStatus]="Implemented")+(Recommendations[ImplStatus]="Compensated"))*ISNUMBER(MATCH(Recommendations[Id],H136:AU136,0)))/COUNTIF(H136:AU136,"&lt;&gt;"))</f>
        <v/>
      </c>
      <c r="H136" s="243"/>
      <c r="I136" s="243"/>
      <c r="J136" s="243"/>
      <c r="K136" s="243"/>
      <c r="L136" s="243"/>
      <c r="M136" s="243"/>
      <c r="N136" s="243"/>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57"/>
    </row>
    <row r="137" spans="1:47" ht="60" customHeight="1" x14ac:dyDescent="0.35">
      <c r="A137" s="253" t="s">
        <v>5690</v>
      </c>
      <c r="B137" s="231" t="s">
        <v>5691</v>
      </c>
      <c r="C137" s="232" t="s">
        <v>5727</v>
      </c>
      <c r="D137" s="235" t="s">
        <v>5728</v>
      </c>
      <c r="E137" s="236" t="s">
        <v>5487</v>
      </c>
      <c r="F137" s="239" t="s">
        <v>5694</v>
      </c>
      <c r="G137" s="242" t="str">
        <f>IF(COUNTIF(H137:AU137,"&lt;&gt;")=0,"",SUMPRODUCT(((Recommendations[ImplStatus]="Implemented")+(Recommendations[ImplStatus]="Compensated"))*ISNUMBER(MATCH(Recommendations[Id],H137:AU137,0)))/COUNTIF(H137:AU137,"&lt;&gt;"))</f>
        <v/>
      </c>
      <c r="H137" s="243"/>
      <c r="I137" s="243"/>
      <c r="J137" s="243"/>
      <c r="K137" s="243"/>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57"/>
    </row>
    <row r="138" spans="1:47" ht="60" customHeight="1" x14ac:dyDescent="0.35">
      <c r="A138" s="253" t="s">
        <v>5690</v>
      </c>
      <c r="B138" s="231" t="s">
        <v>5691</v>
      </c>
      <c r="C138" s="232" t="s">
        <v>5729</v>
      </c>
      <c r="D138" s="235" t="s">
        <v>5730</v>
      </c>
      <c r="E138" s="236" t="s">
        <v>5602</v>
      </c>
      <c r="F138" s="239" t="s">
        <v>5694</v>
      </c>
      <c r="G138" s="242" t="str">
        <f>IF(COUNTIF(H138:AU138,"&lt;&gt;")=0,"",SUMPRODUCT(((Recommendations[ImplStatus]="Implemented")+(Recommendations[ImplStatus]="Compensated"))*ISNUMBER(MATCH(Recommendations[Id],H138:AU138,0)))/COUNTIF(H138:AU138,"&lt;&gt;"))</f>
        <v/>
      </c>
      <c r="H138" s="243"/>
      <c r="I138" s="243"/>
      <c r="J138" s="243"/>
      <c r="K138" s="243"/>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57"/>
    </row>
    <row r="139" spans="1:47" ht="60" customHeight="1" x14ac:dyDescent="0.35">
      <c r="A139" s="253" t="s">
        <v>5690</v>
      </c>
      <c r="B139" s="231" t="s">
        <v>5691</v>
      </c>
      <c r="C139" s="232" t="s">
        <v>5731</v>
      </c>
      <c r="D139" s="235" t="s">
        <v>5732</v>
      </c>
      <c r="E139" s="236" t="s">
        <v>5602</v>
      </c>
      <c r="F139" s="239" t="s">
        <v>5694</v>
      </c>
      <c r="G139" s="242" t="str">
        <f>IF(COUNTIF(H139:AU139,"&lt;&gt;")=0,"",SUMPRODUCT(((Recommendations[ImplStatus]="Implemented")+(Recommendations[ImplStatus]="Compensated"))*ISNUMBER(MATCH(Recommendations[Id],H139:AU139,0)))/COUNTIF(H139:AU139,"&lt;&gt;"))</f>
        <v/>
      </c>
      <c r="H139" s="243"/>
      <c r="I139" s="243"/>
      <c r="J139" s="243"/>
      <c r="K139" s="243"/>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57"/>
    </row>
    <row r="140" spans="1:47" ht="60" customHeight="1" x14ac:dyDescent="0.35">
      <c r="A140" s="253" t="s">
        <v>5690</v>
      </c>
      <c r="B140" s="231" t="s">
        <v>5691</v>
      </c>
      <c r="C140" s="232" t="s">
        <v>5733</v>
      </c>
      <c r="D140" s="235" t="s">
        <v>5734</v>
      </c>
      <c r="E140" s="236" t="s">
        <v>5458</v>
      </c>
      <c r="F140" s="239" t="s">
        <v>5694</v>
      </c>
      <c r="G140" s="242" t="str">
        <f>IF(COUNTIF(H140:AU140,"&lt;&gt;")=0,"",SUMPRODUCT(((Recommendations[ImplStatus]="Implemented")+(Recommendations[ImplStatus]="Compensated"))*ISNUMBER(MATCH(Recommendations[Id],H140:AU140,0)))/COUNTIF(H140:AU140,"&lt;&gt;"))</f>
        <v/>
      </c>
      <c r="H140" s="243"/>
      <c r="I140" s="243"/>
      <c r="J140" s="243"/>
      <c r="K140" s="243"/>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57"/>
    </row>
    <row r="141" spans="1:47" ht="60" customHeight="1" x14ac:dyDescent="0.35">
      <c r="A141" s="253" t="s">
        <v>5690</v>
      </c>
      <c r="B141" s="231" t="s">
        <v>5691</v>
      </c>
      <c r="C141" s="232" t="s">
        <v>5735</v>
      </c>
      <c r="D141" s="235" t="s">
        <v>5736</v>
      </c>
      <c r="E141" s="236" t="s">
        <v>5737</v>
      </c>
      <c r="F141" s="239" t="s">
        <v>5738</v>
      </c>
      <c r="G141" s="242" t="str">
        <f>IF(COUNTIF(H141:AU141,"&lt;&gt;")=0,"",SUMPRODUCT(((Recommendations[ImplStatus]="Implemented")+(Recommendations[ImplStatus]="Compensated"))*ISNUMBER(MATCH(Recommendations[Id],H141:AU141,0)))/COUNTIF(H141:AU141,"&lt;&gt;"))</f>
        <v/>
      </c>
      <c r="H141" s="243"/>
      <c r="I141" s="243"/>
      <c r="J141" s="243"/>
      <c r="K141" s="243"/>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57"/>
    </row>
    <row r="142" spans="1:47" ht="60" customHeight="1" x14ac:dyDescent="0.35">
      <c r="A142" s="253" t="s">
        <v>5690</v>
      </c>
      <c r="B142" s="231" t="s">
        <v>5691</v>
      </c>
      <c r="C142" s="232" t="s">
        <v>5739</v>
      </c>
      <c r="D142" s="235" t="s">
        <v>5740</v>
      </c>
      <c r="E142" s="236" t="s">
        <v>5737</v>
      </c>
      <c r="F142" s="239" t="s">
        <v>5738</v>
      </c>
      <c r="G142" s="242" t="str">
        <f>IF(COUNTIF(H142:AU142,"&lt;&gt;")=0,"",SUMPRODUCT(((Recommendations[ImplStatus]="Implemented")+(Recommendations[ImplStatus]="Compensated"))*ISNUMBER(MATCH(Recommendations[Id],H142:AU142,0)))/COUNTIF(H142:AU142,"&lt;&gt;"))</f>
        <v/>
      </c>
      <c r="H142" s="243"/>
      <c r="I142" s="243"/>
      <c r="J142" s="243"/>
      <c r="K142" s="243"/>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57"/>
    </row>
    <row r="143" spans="1:47" ht="60" customHeight="1" x14ac:dyDescent="0.35">
      <c r="A143" s="253" t="s">
        <v>5690</v>
      </c>
      <c r="B143" s="231" t="s">
        <v>5691</v>
      </c>
      <c r="C143" s="232" t="s">
        <v>5741</v>
      </c>
      <c r="D143" s="235" t="s">
        <v>5742</v>
      </c>
      <c r="E143" s="236" t="s">
        <v>5737</v>
      </c>
      <c r="F143" s="239" t="s">
        <v>5738</v>
      </c>
      <c r="G143" s="242" t="str">
        <f>IF(COUNTIF(H143:AU143,"&lt;&gt;")=0,"",SUMPRODUCT(((Recommendations[ImplStatus]="Implemented")+(Recommendations[ImplStatus]="Compensated"))*ISNUMBER(MATCH(Recommendations[Id],H143:AU143,0)))/COUNTIF(H143:AU143,"&lt;&gt;"))</f>
        <v/>
      </c>
      <c r="H143" s="243"/>
      <c r="I143" s="243"/>
      <c r="J143" s="243"/>
      <c r="K143" s="243"/>
      <c r="L143" s="243"/>
      <c r="M143" s="243"/>
      <c r="N143" s="243"/>
      <c r="O143" s="243"/>
      <c r="P143" s="243"/>
      <c r="Q143" s="243"/>
      <c r="R143" s="243"/>
      <c r="S143" s="243"/>
      <c r="T143" s="243"/>
      <c r="U143" s="243"/>
      <c r="V143" s="243"/>
      <c r="W143" s="243"/>
      <c r="X143" s="243"/>
      <c r="Y143" s="243"/>
      <c r="Z143" s="243"/>
      <c r="AA143" s="243"/>
      <c r="AB143" s="243"/>
      <c r="AC143" s="243"/>
      <c r="AD143" s="243"/>
      <c r="AE143" s="243"/>
      <c r="AF143" s="243"/>
      <c r="AG143" s="243"/>
      <c r="AH143" s="243"/>
      <c r="AI143" s="243"/>
      <c r="AJ143" s="243"/>
      <c r="AK143" s="243"/>
      <c r="AL143" s="243"/>
      <c r="AM143" s="243"/>
      <c r="AN143" s="243"/>
      <c r="AO143" s="243"/>
      <c r="AP143" s="243"/>
      <c r="AQ143" s="243"/>
      <c r="AR143" s="243"/>
      <c r="AS143" s="243"/>
      <c r="AT143" s="243"/>
      <c r="AU143" s="257"/>
    </row>
    <row r="144" spans="1:47" ht="60" customHeight="1" x14ac:dyDescent="0.35">
      <c r="A144" s="253" t="s">
        <v>5690</v>
      </c>
      <c r="B144" s="231" t="s">
        <v>5691</v>
      </c>
      <c r="C144" s="232" t="s">
        <v>5743</v>
      </c>
      <c r="D144" s="235" t="s">
        <v>5744</v>
      </c>
      <c r="E144" s="236" t="s">
        <v>5554</v>
      </c>
      <c r="F144" s="239" t="s">
        <v>5738</v>
      </c>
      <c r="G144" s="242" t="str">
        <f>IF(COUNTIF(H144:AU144,"&lt;&gt;")=0,"",SUMPRODUCT(((Recommendations[ImplStatus]="Implemented")+(Recommendations[ImplStatus]="Compensated"))*ISNUMBER(MATCH(Recommendations[Id],H144:AU144,0)))/COUNTIF(H144:AU144,"&lt;&gt;"))</f>
        <v/>
      </c>
      <c r="H144" s="243"/>
      <c r="I144" s="243"/>
      <c r="J144" s="243"/>
      <c r="K144" s="243"/>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57"/>
    </row>
    <row r="145" spans="1:47" ht="60" customHeight="1" x14ac:dyDescent="0.35">
      <c r="A145" s="253" t="s">
        <v>5690</v>
      </c>
      <c r="B145" s="231" t="s">
        <v>5691</v>
      </c>
      <c r="C145" s="232" t="s">
        <v>5745</v>
      </c>
      <c r="D145" s="235" t="s">
        <v>5746</v>
      </c>
      <c r="E145" s="236" t="s">
        <v>5554</v>
      </c>
      <c r="F145" s="239" t="s">
        <v>5738</v>
      </c>
      <c r="G145" s="242" t="str">
        <f>IF(COUNTIF(H145:AU145,"&lt;&gt;")=0,"",SUMPRODUCT(((Recommendations[ImplStatus]="Implemented")+(Recommendations[ImplStatus]="Compensated"))*ISNUMBER(MATCH(Recommendations[Id],H145:AU145,0)))/COUNTIF(H145:AU145,"&lt;&gt;"))</f>
        <v/>
      </c>
      <c r="H145" s="243"/>
      <c r="I145" s="243"/>
      <c r="J145" s="243"/>
      <c r="K145" s="243"/>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57"/>
    </row>
    <row r="146" spans="1:47" ht="60" customHeight="1" x14ac:dyDescent="0.35">
      <c r="A146" s="253" t="s">
        <v>5690</v>
      </c>
      <c r="B146" s="231" t="s">
        <v>5691</v>
      </c>
      <c r="C146" s="232" t="s">
        <v>5747</v>
      </c>
      <c r="D146" s="235" t="s">
        <v>5748</v>
      </c>
      <c r="E146" s="236" t="s">
        <v>5554</v>
      </c>
      <c r="F146" s="239" t="s">
        <v>5738</v>
      </c>
      <c r="G146" s="242" t="str">
        <f>IF(COUNTIF(H146:AU146,"&lt;&gt;")=0,"",SUMPRODUCT(((Recommendations[ImplStatus]="Implemented")+(Recommendations[ImplStatus]="Compensated"))*ISNUMBER(MATCH(Recommendations[Id],H146:AU146,0)))/COUNTIF(H146:AU146,"&lt;&gt;"))</f>
        <v/>
      </c>
      <c r="H146" s="243"/>
      <c r="I146" s="243"/>
      <c r="J146" s="243"/>
      <c r="K146" s="243"/>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57"/>
    </row>
    <row r="147" spans="1:47" ht="60" customHeight="1" outlineLevel="2" x14ac:dyDescent="0.35">
      <c r="A147" s="252" t="s">
        <v>5690</v>
      </c>
      <c r="B147" s="230" t="s">
        <v>5749</v>
      </c>
      <c r="C147" s="230"/>
      <c r="D147" s="234"/>
      <c r="E147" s="230"/>
      <c r="F147" s="238"/>
      <c r="G147" s="241" t="str">
        <f>IF(COUNTIF(H147:AU147,"&lt;&gt;")=0,"",SUMPRODUCT(((Recommendations[ImplStatus]="Implemented")+(Recommendations[ImplStatus]="Compensated"))*ISNUMBER(MATCH(Recommendations[Id],H147:AU147,0)))/COUNTIF(H147:AU147,"&lt;&gt;"))</f>
        <v/>
      </c>
      <c r="H147" s="238"/>
      <c r="I147" s="238"/>
      <c r="J147" s="238"/>
      <c r="K147" s="238"/>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56"/>
    </row>
    <row r="148" spans="1:47" ht="60" customHeight="1" x14ac:dyDescent="0.35">
      <c r="A148" s="253" t="s">
        <v>5690</v>
      </c>
      <c r="B148" s="231" t="s">
        <v>5749</v>
      </c>
      <c r="C148" s="232" t="s">
        <v>5750</v>
      </c>
      <c r="D148" s="235" t="s">
        <v>5751</v>
      </c>
      <c r="E148" s="236" t="s">
        <v>5487</v>
      </c>
      <c r="F148" s="239" t="s">
        <v>5752</v>
      </c>
      <c r="G148" s="242" t="str">
        <f>IF(COUNTIF(H148:AU148,"&lt;&gt;")=0,"",SUMPRODUCT(((Recommendations[ImplStatus]="Implemented")+(Recommendations[ImplStatus]="Compensated"))*ISNUMBER(MATCH(Recommendations[Id],H148:AU148,0)))/COUNTIF(H148:AU148,"&lt;&gt;"))</f>
        <v/>
      </c>
      <c r="H148" s="243"/>
      <c r="I148" s="243"/>
      <c r="J148" s="243"/>
      <c r="K148" s="243"/>
      <c r="L148" s="243"/>
      <c r="M148" s="243"/>
      <c r="N148" s="243"/>
      <c r="O148" s="243"/>
      <c r="P148" s="243"/>
      <c r="Q148" s="243"/>
      <c r="R148" s="243"/>
      <c r="S148" s="243"/>
      <c r="T148" s="243"/>
      <c r="U148" s="243"/>
      <c r="V148" s="243"/>
      <c r="W148" s="243"/>
      <c r="X148" s="243"/>
      <c r="Y148" s="243"/>
      <c r="Z148" s="243"/>
      <c r="AA148" s="243"/>
      <c r="AB148" s="243"/>
      <c r="AC148" s="243"/>
      <c r="AD148" s="243"/>
      <c r="AE148" s="243"/>
      <c r="AF148" s="243"/>
      <c r="AG148" s="243"/>
      <c r="AH148" s="243"/>
      <c r="AI148" s="243"/>
      <c r="AJ148" s="243"/>
      <c r="AK148" s="243"/>
      <c r="AL148" s="243"/>
      <c r="AM148" s="243"/>
      <c r="AN148" s="243"/>
      <c r="AO148" s="243"/>
      <c r="AP148" s="243"/>
      <c r="AQ148" s="243"/>
      <c r="AR148" s="243"/>
      <c r="AS148" s="243"/>
      <c r="AT148" s="243"/>
      <c r="AU148" s="257"/>
    </row>
    <row r="149" spans="1:47" ht="60" customHeight="1" x14ac:dyDescent="0.35">
      <c r="A149" s="253" t="s">
        <v>5690</v>
      </c>
      <c r="B149" s="231" t="s">
        <v>5749</v>
      </c>
      <c r="C149" s="232" t="s">
        <v>5753</v>
      </c>
      <c r="D149" s="235" t="s">
        <v>5754</v>
      </c>
      <c r="E149" s="236" t="s">
        <v>5487</v>
      </c>
      <c r="F149" s="239" t="s">
        <v>5752</v>
      </c>
      <c r="G149" s="242" t="str">
        <f>IF(COUNTIF(H149:AU149,"&lt;&gt;")=0,"",SUMPRODUCT(((Recommendations[ImplStatus]="Implemented")+(Recommendations[ImplStatus]="Compensated"))*ISNUMBER(MATCH(Recommendations[Id],H149:AU149,0)))/COUNTIF(H149:AU149,"&lt;&gt;"))</f>
        <v/>
      </c>
      <c r="H149" s="243"/>
      <c r="I149" s="243"/>
      <c r="J149" s="243"/>
      <c r="K149" s="243"/>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57"/>
    </row>
    <row r="150" spans="1:47" ht="60" customHeight="1" x14ac:dyDescent="0.35">
      <c r="A150" s="253" t="s">
        <v>5690</v>
      </c>
      <c r="B150" s="231" t="s">
        <v>5749</v>
      </c>
      <c r="C150" s="232" t="s">
        <v>5755</v>
      </c>
      <c r="D150" s="235" t="s">
        <v>5756</v>
      </c>
      <c r="E150" s="236" t="s">
        <v>5487</v>
      </c>
      <c r="F150" s="239" t="s">
        <v>5752</v>
      </c>
      <c r="G150" s="242" t="str">
        <f>IF(COUNTIF(H150:AU150,"&lt;&gt;")=0,"",SUMPRODUCT(((Recommendations[ImplStatus]="Implemented")+(Recommendations[ImplStatus]="Compensated"))*ISNUMBER(MATCH(Recommendations[Id],H150:AU150,0)))/COUNTIF(H150:AU150,"&lt;&gt;"))</f>
        <v/>
      </c>
      <c r="H150" s="243"/>
      <c r="I150" s="243"/>
      <c r="J150" s="243"/>
      <c r="K150" s="243"/>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57"/>
    </row>
    <row r="151" spans="1:47" ht="60" customHeight="1" x14ac:dyDescent="0.35">
      <c r="A151" s="253" t="s">
        <v>5690</v>
      </c>
      <c r="B151" s="231" t="s">
        <v>5749</v>
      </c>
      <c r="C151" s="232" t="s">
        <v>5757</v>
      </c>
      <c r="D151" s="235" t="s">
        <v>5758</v>
      </c>
      <c r="E151" s="236" t="s">
        <v>5487</v>
      </c>
      <c r="F151" s="239" t="s">
        <v>5752</v>
      </c>
      <c r="G151" s="242" t="str">
        <f>IF(COUNTIF(H151:AU151,"&lt;&gt;")=0,"",SUMPRODUCT(((Recommendations[ImplStatus]="Implemented")+(Recommendations[ImplStatus]="Compensated"))*ISNUMBER(MATCH(Recommendations[Id],H151:AU151,0)))/COUNTIF(H151:AU151,"&lt;&gt;"))</f>
        <v/>
      </c>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3"/>
      <c r="AE151" s="243"/>
      <c r="AF151" s="243"/>
      <c r="AG151" s="243"/>
      <c r="AH151" s="243"/>
      <c r="AI151" s="243"/>
      <c r="AJ151" s="243"/>
      <c r="AK151" s="243"/>
      <c r="AL151" s="243"/>
      <c r="AM151" s="243"/>
      <c r="AN151" s="243"/>
      <c r="AO151" s="243"/>
      <c r="AP151" s="243"/>
      <c r="AQ151" s="243"/>
      <c r="AR151" s="243"/>
      <c r="AS151" s="243"/>
      <c r="AT151" s="243"/>
      <c r="AU151" s="257"/>
    </row>
    <row r="152" spans="1:47" ht="60" customHeight="1" x14ac:dyDescent="0.35">
      <c r="A152" s="253" t="s">
        <v>5690</v>
      </c>
      <c r="B152" s="231" t="s">
        <v>5749</v>
      </c>
      <c r="C152" s="232" t="s">
        <v>5759</v>
      </c>
      <c r="D152" s="235" t="s">
        <v>5760</v>
      </c>
      <c r="E152" s="236" t="s">
        <v>5487</v>
      </c>
      <c r="F152" s="239" t="s">
        <v>5752</v>
      </c>
      <c r="G152" s="242" t="str">
        <f>IF(COUNTIF(H152:AU152,"&lt;&gt;")=0,"",SUMPRODUCT(((Recommendations[ImplStatus]="Implemented")+(Recommendations[ImplStatus]="Compensated"))*ISNUMBER(MATCH(Recommendations[Id],H152:AU152,0)))/COUNTIF(H152:AU152,"&lt;&gt;"))</f>
        <v/>
      </c>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57"/>
    </row>
    <row r="153" spans="1:47" ht="60" customHeight="1" x14ac:dyDescent="0.35">
      <c r="A153" s="253" t="s">
        <v>5690</v>
      </c>
      <c r="B153" s="231" t="s">
        <v>5749</v>
      </c>
      <c r="C153" s="232" t="s">
        <v>5761</v>
      </c>
      <c r="D153" s="235" t="s">
        <v>5762</v>
      </c>
      <c r="E153" s="236" t="s">
        <v>5487</v>
      </c>
      <c r="F153" s="239" t="s">
        <v>5752</v>
      </c>
      <c r="G153" s="242" t="str">
        <f>IF(COUNTIF(H153:AU153,"&lt;&gt;")=0,"",SUMPRODUCT(((Recommendations[ImplStatus]="Implemented")+(Recommendations[ImplStatus]="Compensated"))*ISNUMBER(MATCH(Recommendations[Id],H153:AU153,0)))/COUNTIF(H153:AU153,"&lt;&gt;"))</f>
        <v/>
      </c>
      <c r="H153" s="243"/>
      <c r="I153" s="243"/>
      <c r="J153" s="243"/>
      <c r="K153" s="243"/>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57"/>
    </row>
    <row r="154" spans="1:47" ht="60" customHeight="1" x14ac:dyDescent="0.35">
      <c r="A154" s="253" t="s">
        <v>5690</v>
      </c>
      <c r="B154" s="231" t="s">
        <v>5749</v>
      </c>
      <c r="C154" s="232" t="s">
        <v>5763</v>
      </c>
      <c r="D154" s="235" t="s">
        <v>5764</v>
      </c>
      <c r="E154" s="236" t="s">
        <v>5487</v>
      </c>
      <c r="F154" s="239" t="s">
        <v>5752</v>
      </c>
      <c r="G154" s="242" t="str">
        <f>IF(COUNTIF(H154:AU154,"&lt;&gt;")=0,"",SUMPRODUCT(((Recommendations[ImplStatus]="Implemented")+(Recommendations[ImplStatus]="Compensated"))*ISNUMBER(MATCH(Recommendations[Id],H154:AU154,0)))/COUNTIF(H154:AU154,"&lt;&gt;"))</f>
        <v/>
      </c>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57"/>
    </row>
    <row r="155" spans="1:47" ht="60" customHeight="1" x14ac:dyDescent="0.35">
      <c r="A155" s="253" t="s">
        <v>5690</v>
      </c>
      <c r="B155" s="231" t="s">
        <v>5749</v>
      </c>
      <c r="C155" s="232" t="s">
        <v>5765</v>
      </c>
      <c r="D155" s="235" t="s">
        <v>5766</v>
      </c>
      <c r="E155" s="236" t="s">
        <v>5487</v>
      </c>
      <c r="F155" s="239" t="s">
        <v>5752</v>
      </c>
      <c r="G155" s="242" t="str">
        <f>IF(COUNTIF(H155:AU155,"&lt;&gt;")=0,"",SUMPRODUCT(((Recommendations[ImplStatus]="Implemented")+(Recommendations[ImplStatus]="Compensated"))*ISNUMBER(MATCH(Recommendations[Id],H155:AU155,0)))/COUNTIF(H155:AU155,"&lt;&gt;"))</f>
        <v/>
      </c>
      <c r="H155" s="243"/>
      <c r="I155" s="243"/>
      <c r="J155" s="243"/>
      <c r="K155" s="243"/>
      <c r="L155" s="243"/>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57"/>
    </row>
    <row r="156" spans="1:47" ht="60" customHeight="1" x14ac:dyDescent="0.35">
      <c r="A156" s="253" t="s">
        <v>5690</v>
      </c>
      <c r="B156" s="231" t="s">
        <v>5749</v>
      </c>
      <c r="C156" s="232" t="s">
        <v>5767</v>
      </c>
      <c r="D156" s="235" t="s">
        <v>5768</v>
      </c>
      <c r="E156" s="236" t="s">
        <v>5487</v>
      </c>
      <c r="F156" s="239" t="s">
        <v>5752</v>
      </c>
      <c r="G156" s="242" t="str">
        <f>IF(COUNTIF(H156:AU156,"&lt;&gt;")=0,"",SUMPRODUCT(((Recommendations[ImplStatus]="Implemented")+(Recommendations[ImplStatus]="Compensated"))*ISNUMBER(MATCH(Recommendations[Id],H156:AU156,0)))/COUNTIF(H156:AU156,"&lt;&gt;"))</f>
        <v/>
      </c>
      <c r="H156" s="243"/>
      <c r="I156" s="243"/>
      <c r="J156" s="243"/>
      <c r="K156" s="243"/>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57"/>
    </row>
    <row r="157" spans="1:47" ht="60" customHeight="1" x14ac:dyDescent="0.35">
      <c r="A157" s="253" t="s">
        <v>5690</v>
      </c>
      <c r="B157" s="231" t="s">
        <v>5749</v>
      </c>
      <c r="C157" s="232" t="s">
        <v>5769</v>
      </c>
      <c r="D157" s="235" t="s">
        <v>5770</v>
      </c>
      <c r="E157" s="236" t="s">
        <v>5487</v>
      </c>
      <c r="F157" s="239" t="s">
        <v>5752</v>
      </c>
      <c r="G157" s="242" t="str">
        <f>IF(COUNTIF(H157:AU157,"&lt;&gt;")=0,"",SUMPRODUCT(((Recommendations[ImplStatus]="Implemented")+(Recommendations[ImplStatus]="Compensated"))*ISNUMBER(MATCH(Recommendations[Id],H157:AU157,0)))/COUNTIF(H157:AU157,"&lt;&gt;"))</f>
        <v/>
      </c>
      <c r="H157" s="243"/>
      <c r="I157" s="243"/>
      <c r="J157" s="243"/>
      <c r="K157" s="243"/>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57"/>
    </row>
    <row r="158" spans="1:47" ht="60" customHeight="1" x14ac:dyDescent="0.35">
      <c r="A158" s="253" t="s">
        <v>5690</v>
      </c>
      <c r="B158" s="231" t="s">
        <v>5749</v>
      </c>
      <c r="C158" s="232" t="s">
        <v>5771</v>
      </c>
      <c r="D158" s="235" t="s">
        <v>5772</v>
      </c>
      <c r="E158" s="236" t="s">
        <v>5487</v>
      </c>
      <c r="F158" s="239" t="s">
        <v>5752</v>
      </c>
      <c r="G158" s="242" t="str">
        <f>IF(COUNTIF(H158:AU158,"&lt;&gt;")=0,"",SUMPRODUCT(((Recommendations[ImplStatus]="Implemented")+(Recommendations[ImplStatus]="Compensated"))*ISNUMBER(MATCH(Recommendations[Id],H158:AU158,0)))/COUNTIF(H158:AU158,"&lt;&gt;"))</f>
        <v/>
      </c>
      <c r="H158" s="243"/>
      <c r="I158" s="243"/>
      <c r="J158" s="243"/>
      <c r="K158" s="243"/>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57"/>
    </row>
    <row r="159" spans="1:47" ht="60" customHeight="1" x14ac:dyDescent="0.35">
      <c r="A159" s="253" t="s">
        <v>5690</v>
      </c>
      <c r="B159" s="231" t="s">
        <v>5749</v>
      </c>
      <c r="C159" s="232" t="s">
        <v>5773</v>
      </c>
      <c r="D159" s="235" t="s">
        <v>5774</v>
      </c>
      <c r="E159" s="236" t="s">
        <v>5487</v>
      </c>
      <c r="F159" s="239" t="s">
        <v>5752</v>
      </c>
      <c r="G159" s="242" t="str">
        <f>IF(COUNTIF(H159:AU159,"&lt;&gt;")=0,"",SUMPRODUCT(((Recommendations[ImplStatus]="Implemented")+(Recommendations[ImplStatus]="Compensated"))*ISNUMBER(MATCH(Recommendations[Id],H159:AU159,0)))/COUNTIF(H159:AU159,"&lt;&gt;"))</f>
        <v/>
      </c>
      <c r="H159" s="243"/>
      <c r="I159" s="243"/>
      <c r="J159" s="243"/>
      <c r="K159" s="243"/>
      <c r="L159" s="243"/>
      <c r="M159" s="243"/>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57"/>
    </row>
    <row r="160" spans="1:47" ht="60" customHeight="1" x14ac:dyDescent="0.35">
      <c r="A160" s="253" t="s">
        <v>5690</v>
      </c>
      <c r="B160" s="231" t="s">
        <v>5749</v>
      </c>
      <c r="C160" s="232" t="s">
        <v>5775</v>
      </c>
      <c r="D160" s="235" t="s">
        <v>5776</v>
      </c>
      <c r="E160" s="236" t="s">
        <v>5487</v>
      </c>
      <c r="F160" s="239" t="s">
        <v>5777</v>
      </c>
      <c r="G160" s="242" t="str">
        <f>IF(COUNTIF(H160:AU160,"&lt;&gt;")=0,"",SUMPRODUCT(((Recommendations[ImplStatus]="Implemented")+(Recommendations[ImplStatus]="Compensated"))*ISNUMBER(MATCH(Recommendations[Id],H160:AU160,0)))/COUNTIF(H160:AU160,"&lt;&gt;"))</f>
        <v/>
      </c>
      <c r="H160" s="243"/>
      <c r="I160" s="243"/>
      <c r="J160" s="243"/>
      <c r="K160" s="243"/>
      <c r="L160" s="243"/>
      <c r="M160" s="243"/>
      <c r="N160" s="243"/>
      <c r="O160" s="243"/>
      <c r="P160" s="243"/>
      <c r="Q160" s="243"/>
      <c r="R160" s="243"/>
      <c r="S160" s="243"/>
      <c r="T160" s="243"/>
      <c r="U160" s="243"/>
      <c r="V160" s="243"/>
      <c r="W160" s="243"/>
      <c r="X160" s="243"/>
      <c r="Y160" s="243"/>
      <c r="Z160" s="243"/>
      <c r="AA160" s="243"/>
      <c r="AB160" s="243"/>
      <c r="AC160" s="243"/>
      <c r="AD160" s="243"/>
      <c r="AE160" s="243"/>
      <c r="AF160" s="243"/>
      <c r="AG160" s="243"/>
      <c r="AH160" s="243"/>
      <c r="AI160" s="243"/>
      <c r="AJ160" s="243"/>
      <c r="AK160" s="243"/>
      <c r="AL160" s="243"/>
      <c r="AM160" s="243"/>
      <c r="AN160" s="243"/>
      <c r="AO160" s="243"/>
      <c r="AP160" s="243"/>
      <c r="AQ160" s="243"/>
      <c r="AR160" s="243"/>
      <c r="AS160" s="243"/>
      <c r="AT160" s="243"/>
      <c r="AU160" s="257"/>
    </row>
    <row r="161" spans="1:47" ht="60" customHeight="1" x14ac:dyDescent="0.35">
      <c r="A161" s="253" t="s">
        <v>5690</v>
      </c>
      <c r="B161" s="231" t="s">
        <v>5749</v>
      </c>
      <c r="C161" s="232" t="s">
        <v>5778</v>
      </c>
      <c r="D161" s="235" t="s">
        <v>5779</v>
      </c>
      <c r="E161" s="236" t="s">
        <v>5487</v>
      </c>
      <c r="F161" s="239" t="s">
        <v>5777</v>
      </c>
      <c r="G161" s="242" t="str">
        <f>IF(COUNTIF(H161:AU161,"&lt;&gt;")=0,"",SUMPRODUCT(((Recommendations[ImplStatus]="Implemented")+(Recommendations[ImplStatus]="Compensated"))*ISNUMBER(MATCH(Recommendations[Id],H161:AU161,0)))/COUNTIF(H161:AU161,"&lt;&gt;"))</f>
        <v/>
      </c>
      <c r="H161" s="243"/>
      <c r="I161" s="243"/>
      <c r="J161" s="243"/>
      <c r="K161" s="243"/>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57"/>
    </row>
    <row r="162" spans="1:47" ht="60" customHeight="1" x14ac:dyDescent="0.35">
      <c r="A162" s="253" t="s">
        <v>5690</v>
      </c>
      <c r="B162" s="231" t="s">
        <v>5749</v>
      </c>
      <c r="C162" s="232" t="s">
        <v>5780</v>
      </c>
      <c r="D162" s="235" t="s">
        <v>5781</v>
      </c>
      <c r="E162" s="236" t="s">
        <v>5487</v>
      </c>
      <c r="F162" s="239" t="s">
        <v>5777</v>
      </c>
      <c r="G162" s="242" t="str">
        <f>IF(COUNTIF(H162:AU162,"&lt;&gt;")=0,"",SUMPRODUCT(((Recommendations[ImplStatus]="Implemented")+(Recommendations[ImplStatus]="Compensated"))*ISNUMBER(MATCH(Recommendations[Id],H162:AU162,0)))/COUNTIF(H162:AU162,"&lt;&gt;"))</f>
        <v/>
      </c>
      <c r="H162" s="243"/>
      <c r="I162" s="243"/>
      <c r="J162" s="243"/>
      <c r="K162" s="243"/>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57"/>
    </row>
    <row r="163" spans="1:47" ht="60" customHeight="1" x14ac:dyDescent="0.35">
      <c r="A163" s="253" t="s">
        <v>5690</v>
      </c>
      <c r="B163" s="231" t="s">
        <v>5749</v>
      </c>
      <c r="C163" s="232" t="s">
        <v>5782</v>
      </c>
      <c r="D163" s="235" t="s">
        <v>5783</v>
      </c>
      <c r="E163" s="236" t="s">
        <v>5487</v>
      </c>
      <c r="F163" s="239" t="s">
        <v>5777</v>
      </c>
      <c r="G163" s="242" t="str">
        <f>IF(COUNTIF(H163:AU163,"&lt;&gt;")=0,"",SUMPRODUCT(((Recommendations[ImplStatus]="Implemented")+(Recommendations[ImplStatus]="Compensated"))*ISNUMBER(MATCH(Recommendations[Id],H163:AU163,0)))/COUNTIF(H163:AU163,"&lt;&gt;"))</f>
        <v/>
      </c>
      <c r="H163" s="243"/>
      <c r="I163" s="243"/>
      <c r="J163" s="243"/>
      <c r="K163" s="243"/>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57"/>
    </row>
    <row r="164" spans="1:47" ht="60" customHeight="1" x14ac:dyDescent="0.35">
      <c r="A164" s="253" t="s">
        <v>5690</v>
      </c>
      <c r="B164" s="231" t="s">
        <v>5749</v>
      </c>
      <c r="C164" s="232" t="s">
        <v>5784</v>
      </c>
      <c r="D164" s="235" t="s">
        <v>5785</v>
      </c>
      <c r="E164" s="236" t="s">
        <v>5487</v>
      </c>
      <c r="F164" s="239" t="s">
        <v>5777</v>
      </c>
      <c r="G164" s="242" t="str">
        <f>IF(COUNTIF(H164:AU164,"&lt;&gt;")=0,"",SUMPRODUCT(((Recommendations[ImplStatus]="Implemented")+(Recommendations[ImplStatus]="Compensated"))*ISNUMBER(MATCH(Recommendations[Id],H164:AU164,0)))/COUNTIF(H164:AU164,"&lt;&gt;"))</f>
        <v/>
      </c>
      <c r="H164" s="243"/>
      <c r="I164" s="243"/>
      <c r="J164" s="243"/>
      <c r="K164" s="243"/>
      <c r="L164" s="243"/>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57"/>
    </row>
    <row r="165" spans="1:47" ht="60" customHeight="1" outlineLevel="2" x14ac:dyDescent="0.35">
      <c r="A165" s="252" t="s">
        <v>5690</v>
      </c>
      <c r="B165" s="230" t="s">
        <v>5786</v>
      </c>
      <c r="C165" s="230"/>
      <c r="D165" s="234"/>
      <c r="E165" s="230"/>
      <c r="F165" s="238"/>
      <c r="G165" s="241" t="str">
        <f>IF(COUNTIF(H165:AU165,"&lt;&gt;")=0,"",SUMPRODUCT(((Recommendations[ImplStatus]="Implemented")+(Recommendations[ImplStatus]="Compensated"))*ISNUMBER(MATCH(Recommendations[Id],H165:AU165,0)))/COUNTIF(H165:AU165,"&lt;&gt;"))</f>
        <v/>
      </c>
      <c r="H165" s="238"/>
      <c r="I165" s="238"/>
      <c r="J165" s="238"/>
      <c r="K165" s="238"/>
      <c r="L165" s="238"/>
      <c r="M165" s="238"/>
      <c r="N165" s="238"/>
      <c r="O165" s="238"/>
      <c r="P165" s="238"/>
      <c r="Q165" s="238"/>
      <c r="R165" s="238"/>
      <c r="S165" s="238"/>
      <c r="T165" s="238"/>
      <c r="U165" s="238"/>
      <c r="V165" s="238"/>
      <c r="W165" s="238"/>
      <c r="X165" s="238"/>
      <c r="Y165" s="238"/>
      <c r="Z165" s="238"/>
      <c r="AA165" s="238"/>
      <c r="AB165" s="238"/>
      <c r="AC165" s="238"/>
      <c r="AD165" s="238"/>
      <c r="AE165" s="238"/>
      <c r="AF165" s="238"/>
      <c r="AG165" s="238"/>
      <c r="AH165" s="238"/>
      <c r="AI165" s="238"/>
      <c r="AJ165" s="238"/>
      <c r="AK165" s="238"/>
      <c r="AL165" s="238"/>
      <c r="AM165" s="238"/>
      <c r="AN165" s="238"/>
      <c r="AO165" s="238"/>
      <c r="AP165" s="238"/>
      <c r="AQ165" s="238"/>
      <c r="AR165" s="238"/>
      <c r="AS165" s="238"/>
      <c r="AT165" s="238"/>
      <c r="AU165" s="256"/>
    </row>
    <row r="166" spans="1:47" ht="60" customHeight="1" x14ac:dyDescent="0.35">
      <c r="A166" s="253" t="s">
        <v>5690</v>
      </c>
      <c r="B166" s="231" t="s">
        <v>5786</v>
      </c>
      <c r="C166" s="232" t="s">
        <v>5787</v>
      </c>
      <c r="D166" s="235" t="s">
        <v>5788</v>
      </c>
      <c r="E166" s="236" t="s">
        <v>5458</v>
      </c>
      <c r="F166" s="239" t="s">
        <v>5789</v>
      </c>
      <c r="G166" s="242" t="str">
        <f>IF(COUNTIF(H166:AU166,"&lt;&gt;")=0,"",SUMPRODUCT(((Recommendations[ImplStatus]="Implemented")+(Recommendations[ImplStatus]="Compensated"))*ISNUMBER(MATCH(Recommendations[Id],H166:AU166,0)))/COUNTIF(H166:AU166,"&lt;&gt;"))</f>
        <v/>
      </c>
      <c r="H166" s="243"/>
      <c r="I166" s="243"/>
      <c r="J166" s="243"/>
      <c r="K166" s="243"/>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57"/>
    </row>
    <row r="167" spans="1:47" ht="60" customHeight="1" x14ac:dyDescent="0.35">
      <c r="A167" s="253" t="s">
        <v>5690</v>
      </c>
      <c r="B167" s="231" t="s">
        <v>5786</v>
      </c>
      <c r="C167" s="232" t="s">
        <v>5790</v>
      </c>
      <c r="D167" s="235" t="s">
        <v>5791</v>
      </c>
      <c r="E167" s="236" t="s">
        <v>5602</v>
      </c>
      <c r="F167" s="239" t="s">
        <v>5789</v>
      </c>
      <c r="G167" s="242" t="str">
        <f>IF(COUNTIF(H167:AU167,"&lt;&gt;")=0,"",SUMPRODUCT(((Recommendations[ImplStatus]="Implemented")+(Recommendations[ImplStatus]="Compensated"))*ISNUMBER(MATCH(Recommendations[Id],H167:AU167,0)))/COUNTIF(H167:AU167,"&lt;&gt;"))</f>
        <v/>
      </c>
      <c r="H167" s="243"/>
      <c r="I167" s="243"/>
      <c r="J167" s="243"/>
      <c r="K167" s="243"/>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57"/>
    </row>
    <row r="168" spans="1:47" ht="60" customHeight="1" x14ac:dyDescent="0.35">
      <c r="A168" s="253" t="s">
        <v>5690</v>
      </c>
      <c r="B168" s="231" t="s">
        <v>5786</v>
      </c>
      <c r="C168" s="232" t="s">
        <v>5792</v>
      </c>
      <c r="D168" s="235" t="s">
        <v>5793</v>
      </c>
      <c r="E168" s="236" t="s">
        <v>5554</v>
      </c>
      <c r="F168" s="239" t="s">
        <v>5789</v>
      </c>
      <c r="G168" s="242" t="str">
        <f>IF(COUNTIF(H168:AU168,"&lt;&gt;")=0,"",SUMPRODUCT(((Recommendations[ImplStatus]="Implemented")+(Recommendations[ImplStatus]="Compensated"))*ISNUMBER(MATCH(Recommendations[Id],H168:AU168,0)))/COUNTIF(H168:AU168,"&lt;&gt;"))</f>
        <v/>
      </c>
      <c r="H168" s="243"/>
      <c r="I168" s="243"/>
      <c r="J168" s="243"/>
      <c r="K168" s="243"/>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57"/>
    </row>
    <row r="169" spans="1:47" ht="60" customHeight="1" x14ac:dyDescent="0.35">
      <c r="A169" s="253" t="s">
        <v>5690</v>
      </c>
      <c r="B169" s="231" t="s">
        <v>5786</v>
      </c>
      <c r="C169" s="232" t="s">
        <v>5794</v>
      </c>
      <c r="D169" s="235" t="s">
        <v>5795</v>
      </c>
      <c r="E169" s="236" t="s">
        <v>5554</v>
      </c>
      <c r="F169" s="239" t="s">
        <v>5789</v>
      </c>
      <c r="G169" s="242" t="str">
        <f>IF(COUNTIF(H169:AU169,"&lt;&gt;")=0,"",SUMPRODUCT(((Recommendations[ImplStatus]="Implemented")+(Recommendations[ImplStatus]="Compensated"))*ISNUMBER(MATCH(Recommendations[Id],H169:AU169,0)))/COUNTIF(H169:AU169,"&lt;&gt;"))</f>
        <v/>
      </c>
      <c r="H169" s="243"/>
      <c r="I169" s="243"/>
      <c r="J169" s="243"/>
      <c r="K169" s="243"/>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57"/>
    </row>
    <row r="170" spans="1:47" ht="60" customHeight="1" x14ac:dyDescent="0.35">
      <c r="A170" s="253" t="s">
        <v>5690</v>
      </c>
      <c r="B170" s="231" t="s">
        <v>5786</v>
      </c>
      <c r="C170" s="232" t="s">
        <v>5796</v>
      </c>
      <c r="D170" s="235" t="s">
        <v>5797</v>
      </c>
      <c r="E170" s="236" t="s">
        <v>5602</v>
      </c>
      <c r="F170" s="239" t="s">
        <v>5789</v>
      </c>
      <c r="G170" s="242" t="str">
        <f>IF(COUNTIF(H170:AU170,"&lt;&gt;")=0,"",SUMPRODUCT(((Recommendations[ImplStatus]="Implemented")+(Recommendations[ImplStatus]="Compensated"))*ISNUMBER(MATCH(Recommendations[Id],H170:AU170,0)))/COUNTIF(H170:AU170,"&lt;&gt;"))</f>
        <v/>
      </c>
      <c r="H170" s="243"/>
      <c r="I170" s="243"/>
      <c r="J170" s="243"/>
      <c r="K170" s="243"/>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57"/>
    </row>
    <row r="171" spans="1:47" ht="60" customHeight="1" x14ac:dyDescent="0.35">
      <c r="A171" s="253" t="s">
        <v>5690</v>
      </c>
      <c r="B171" s="231" t="s">
        <v>5786</v>
      </c>
      <c r="C171" s="232" t="s">
        <v>5798</v>
      </c>
      <c r="D171" s="235" t="s">
        <v>5799</v>
      </c>
      <c r="E171" s="236" t="s">
        <v>5487</v>
      </c>
      <c r="F171" s="239" t="s">
        <v>5789</v>
      </c>
      <c r="G171" s="242" t="str">
        <f>IF(COUNTIF(H171:AU171,"&lt;&gt;")=0,"",SUMPRODUCT(((Recommendations[ImplStatus]="Implemented")+(Recommendations[ImplStatus]="Compensated"))*ISNUMBER(MATCH(Recommendations[Id],H171:AU171,0)))/COUNTIF(H171:AU171,"&lt;&gt;"))</f>
        <v/>
      </c>
      <c r="H171" s="243"/>
      <c r="I171" s="243"/>
      <c r="J171" s="243"/>
      <c r="K171" s="243"/>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57"/>
    </row>
    <row r="172" spans="1:47" ht="60" customHeight="1" x14ac:dyDescent="0.35">
      <c r="A172" s="253" t="s">
        <v>5690</v>
      </c>
      <c r="B172" s="231" t="s">
        <v>5786</v>
      </c>
      <c r="C172" s="232" t="s">
        <v>5800</v>
      </c>
      <c r="D172" s="235" t="s">
        <v>5801</v>
      </c>
      <c r="E172" s="236" t="s">
        <v>5554</v>
      </c>
      <c r="F172" s="239" t="s">
        <v>5789</v>
      </c>
      <c r="G172" s="242" t="str">
        <f>IF(COUNTIF(H172:AU172,"&lt;&gt;")=0,"",SUMPRODUCT(((Recommendations[ImplStatus]="Implemented")+(Recommendations[ImplStatus]="Compensated"))*ISNUMBER(MATCH(Recommendations[Id],H172:AU172,0)))/COUNTIF(H172:AU172,"&lt;&gt;"))</f>
        <v/>
      </c>
      <c r="H172" s="243"/>
      <c r="I172" s="243"/>
      <c r="J172" s="243"/>
      <c r="K172" s="243"/>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57"/>
    </row>
    <row r="173" spans="1:47" ht="60" customHeight="1" x14ac:dyDescent="0.35">
      <c r="A173" s="253" t="s">
        <v>5690</v>
      </c>
      <c r="B173" s="231" t="s">
        <v>5786</v>
      </c>
      <c r="C173" s="232" t="s">
        <v>5802</v>
      </c>
      <c r="D173" s="235" t="s">
        <v>5803</v>
      </c>
      <c r="E173" s="236" t="s">
        <v>5487</v>
      </c>
      <c r="F173" s="239" t="s">
        <v>5789</v>
      </c>
      <c r="G173" s="242" t="str">
        <f>IF(COUNTIF(H173:AU173,"&lt;&gt;")=0,"",SUMPRODUCT(((Recommendations[ImplStatus]="Implemented")+(Recommendations[ImplStatus]="Compensated"))*ISNUMBER(MATCH(Recommendations[Id],H173:AU173,0)))/COUNTIF(H173:AU173,"&lt;&gt;"))</f>
        <v/>
      </c>
      <c r="H173" s="243"/>
      <c r="I173" s="243"/>
      <c r="J173" s="243"/>
      <c r="K173" s="243"/>
      <c r="L173" s="243"/>
      <c r="M173" s="243"/>
      <c r="N173" s="243"/>
      <c r="O173" s="243"/>
      <c r="P173" s="243"/>
      <c r="Q173" s="243"/>
      <c r="R173" s="243"/>
      <c r="S173" s="243"/>
      <c r="T173" s="243"/>
      <c r="U173" s="243"/>
      <c r="V173" s="243"/>
      <c r="W173" s="243"/>
      <c r="X173" s="243"/>
      <c r="Y173" s="243"/>
      <c r="Z173" s="243"/>
      <c r="AA173" s="243"/>
      <c r="AB173" s="243"/>
      <c r="AC173" s="243"/>
      <c r="AD173" s="243"/>
      <c r="AE173" s="243"/>
      <c r="AF173" s="243"/>
      <c r="AG173" s="243"/>
      <c r="AH173" s="243"/>
      <c r="AI173" s="243"/>
      <c r="AJ173" s="243"/>
      <c r="AK173" s="243"/>
      <c r="AL173" s="243"/>
      <c r="AM173" s="243"/>
      <c r="AN173" s="243"/>
      <c r="AO173" s="243"/>
      <c r="AP173" s="243"/>
      <c r="AQ173" s="243"/>
      <c r="AR173" s="243"/>
      <c r="AS173" s="243"/>
      <c r="AT173" s="243"/>
      <c r="AU173" s="257"/>
    </row>
    <row r="174" spans="1:47" ht="60" customHeight="1" x14ac:dyDescent="0.35">
      <c r="A174" s="253" t="s">
        <v>5690</v>
      </c>
      <c r="B174" s="231" t="s">
        <v>5786</v>
      </c>
      <c r="C174" s="232" t="s">
        <v>5804</v>
      </c>
      <c r="D174" s="235" t="s">
        <v>5805</v>
      </c>
      <c r="E174" s="236" t="s">
        <v>5554</v>
      </c>
      <c r="F174" s="239" t="s">
        <v>5789</v>
      </c>
      <c r="G174" s="242" t="str">
        <f>IF(COUNTIF(H174:AU174,"&lt;&gt;")=0,"",SUMPRODUCT(((Recommendations[ImplStatus]="Implemented")+(Recommendations[ImplStatus]="Compensated"))*ISNUMBER(MATCH(Recommendations[Id],H174:AU174,0)))/COUNTIF(H174:AU174,"&lt;&gt;"))</f>
        <v/>
      </c>
      <c r="H174" s="243"/>
      <c r="I174" s="243"/>
      <c r="J174" s="243"/>
      <c r="K174" s="243"/>
      <c r="L174" s="243"/>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57"/>
    </row>
    <row r="175" spans="1:47" ht="60" customHeight="1" x14ac:dyDescent="0.35">
      <c r="A175" s="253" t="s">
        <v>5690</v>
      </c>
      <c r="B175" s="231" t="s">
        <v>5786</v>
      </c>
      <c r="C175" s="232" t="s">
        <v>5806</v>
      </c>
      <c r="D175" s="235" t="s">
        <v>5807</v>
      </c>
      <c r="E175" s="236" t="s">
        <v>5487</v>
      </c>
      <c r="F175" s="239" t="s">
        <v>5789</v>
      </c>
      <c r="G175" s="242" t="str">
        <f>IF(COUNTIF(H175:AU175,"&lt;&gt;")=0,"",SUMPRODUCT(((Recommendations[ImplStatus]="Implemented")+(Recommendations[ImplStatus]="Compensated"))*ISNUMBER(MATCH(Recommendations[Id],H175:AU175,0)))/COUNTIF(H175:AU175,"&lt;&gt;"))</f>
        <v/>
      </c>
      <c r="H175" s="243"/>
      <c r="I175" s="243"/>
      <c r="J175" s="243"/>
      <c r="K175" s="243"/>
      <c r="L175" s="243"/>
      <c r="M175" s="243"/>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57"/>
    </row>
    <row r="176" spans="1:47" ht="60" customHeight="1" x14ac:dyDescent="0.35">
      <c r="A176" s="253" t="s">
        <v>5690</v>
      </c>
      <c r="B176" s="231" t="s">
        <v>5786</v>
      </c>
      <c r="C176" s="232" t="s">
        <v>5808</v>
      </c>
      <c r="D176" s="235" t="s">
        <v>5809</v>
      </c>
      <c r="E176" s="236" t="s">
        <v>5458</v>
      </c>
      <c r="F176" s="239" t="s">
        <v>5789</v>
      </c>
      <c r="G176" s="242" t="str">
        <f>IF(COUNTIF(H176:AU176,"&lt;&gt;")=0,"",SUMPRODUCT(((Recommendations[ImplStatus]="Implemented")+(Recommendations[ImplStatus]="Compensated"))*ISNUMBER(MATCH(Recommendations[Id],H176:AU176,0)))/COUNTIF(H176:AU176,"&lt;&gt;"))</f>
        <v/>
      </c>
      <c r="H176" s="243"/>
      <c r="I176" s="243"/>
      <c r="J176" s="243"/>
      <c r="K176" s="243"/>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57"/>
    </row>
    <row r="177" spans="1:47" ht="60" customHeight="1" x14ac:dyDescent="0.35">
      <c r="A177" s="253" t="s">
        <v>5690</v>
      </c>
      <c r="B177" s="231" t="s">
        <v>5786</v>
      </c>
      <c r="C177" s="232" t="s">
        <v>5810</v>
      </c>
      <c r="D177" s="235" t="s">
        <v>5811</v>
      </c>
      <c r="E177" s="236" t="s">
        <v>5458</v>
      </c>
      <c r="F177" s="239" t="s">
        <v>5789</v>
      </c>
      <c r="G177" s="242" t="str">
        <f>IF(COUNTIF(H177:AU177,"&lt;&gt;")=0,"",SUMPRODUCT(((Recommendations[ImplStatus]="Implemented")+(Recommendations[ImplStatus]="Compensated"))*ISNUMBER(MATCH(Recommendations[Id],H177:AU177,0)))/COUNTIF(H177:AU177,"&lt;&gt;"))</f>
        <v/>
      </c>
      <c r="H177" s="243"/>
      <c r="I177" s="243"/>
      <c r="J177" s="243"/>
      <c r="K177" s="243"/>
      <c r="L177" s="243"/>
      <c r="M177" s="243"/>
      <c r="N177" s="243"/>
      <c r="O177" s="243"/>
      <c r="P177" s="243"/>
      <c r="Q177" s="243"/>
      <c r="R177" s="243"/>
      <c r="S177" s="243"/>
      <c r="T177" s="243"/>
      <c r="U177" s="243"/>
      <c r="V177" s="243"/>
      <c r="W177" s="243"/>
      <c r="X177" s="243"/>
      <c r="Y177" s="243"/>
      <c r="Z177" s="243"/>
      <c r="AA177" s="243"/>
      <c r="AB177" s="243"/>
      <c r="AC177" s="243"/>
      <c r="AD177" s="243"/>
      <c r="AE177" s="243"/>
      <c r="AF177" s="243"/>
      <c r="AG177" s="243"/>
      <c r="AH177" s="243"/>
      <c r="AI177" s="243"/>
      <c r="AJ177" s="243"/>
      <c r="AK177" s="243"/>
      <c r="AL177" s="243"/>
      <c r="AM177" s="243"/>
      <c r="AN177" s="243"/>
      <c r="AO177" s="243"/>
      <c r="AP177" s="243"/>
      <c r="AQ177" s="243"/>
      <c r="AR177" s="243"/>
      <c r="AS177" s="243"/>
      <c r="AT177" s="243"/>
      <c r="AU177" s="257"/>
    </row>
    <row r="178" spans="1:47" ht="60" customHeight="1" x14ac:dyDescent="0.35">
      <c r="A178" s="253" t="s">
        <v>5690</v>
      </c>
      <c r="B178" s="231" t="s">
        <v>5786</v>
      </c>
      <c r="C178" s="232" t="s">
        <v>5812</v>
      </c>
      <c r="D178" s="235" t="s">
        <v>5813</v>
      </c>
      <c r="E178" s="236" t="s">
        <v>5487</v>
      </c>
      <c r="F178" s="239" t="s">
        <v>5789</v>
      </c>
      <c r="G178" s="242" t="str">
        <f>IF(COUNTIF(H178:AU178,"&lt;&gt;")=0,"",SUMPRODUCT(((Recommendations[ImplStatus]="Implemented")+(Recommendations[ImplStatus]="Compensated"))*ISNUMBER(MATCH(Recommendations[Id],H178:AU178,0)))/COUNTIF(H178:AU178,"&lt;&gt;"))</f>
        <v/>
      </c>
      <c r="H178" s="243"/>
      <c r="I178" s="243"/>
      <c r="J178" s="243"/>
      <c r="K178" s="243"/>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57"/>
    </row>
    <row r="179" spans="1:47" ht="60" customHeight="1" x14ac:dyDescent="0.35">
      <c r="A179" s="253" t="s">
        <v>5690</v>
      </c>
      <c r="B179" s="231" t="s">
        <v>5786</v>
      </c>
      <c r="C179" s="232" t="s">
        <v>5814</v>
      </c>
      <c r="D179" s="235" t="s">
        <v>5815</v>
      </c>
      <c r="E179" s="236" t="s">
        <v>5602</v>
      </c>
      <c r="F179" s="239" t="s">
        <v>5789</v>
      </c>
      <c r="G179" s="242" t="str">
        <f>IF(COUNTIF(H179:AU179,"&lt;&gt;")=0,"",SUMPRODUCT(((Recommendations[ImplStatus]="Implemented")+(Recommendations[ImplStatus]="Compensated"))*ISNUMBER(MATCH(Recommendations[Id],H179:AU179,0)))/COUNTIF(H179:AU179,"&lt;&gt;"))</f>
        <v/>
      </c>
      <c r="H179" s="243"/>
      <c r="I179" s="243"/>
      <c r="J179" s="243"/>
      <c r="K179" s="243"/>
      <c r="L179" s="243"/>
      <c r="M179" s="243"/>
      <c r="N179" s="243"/>
      <c r="O179" s="243"/>
      <c r="P179" s="243"/>
      <c r="Q179" s="243"/>
      <c r="R179" s="243"/>
      <c r="S179" s="243"/>
      <c r="T179" s="243"/>
      <c r="U179" s="243"/>
      <c r="V179" s="243"/>
      <c r="W179" s="243"/>
      <c r="X179" s="243"/>
      <c r="Y179" s="243"/>
      <c r="Z179" s="243"/>
      <c r="AA179" s="243"/>
      <c r="AB179" s="243"/>
      <c r="AC179" s="243"/>
      <c r="AD179" s="243"/>
      <c r="AE179" s="243"/>
      <c r="AF179" s="243"/>
      <c r="AG179" s="243"/>
      <c r="AH179" s="243"/>
      <c r="AI179" s="243"/>
      <c r="AJ179" s="243"/>
      <c r="AK179" s="243"/>
      <c r="AL179" s="243"/>
      <c r="AM179" s="243"/>
      <c r="AN179" s="243"/>
      <c r="AO179" s="243"/>
      <c r="AP179" s="243"/>
      <c r="AQ179" s="243"/>
      <c r="AR179" s="243"/>
      <c r="AS179" s="243"/>
      <c r="AT179" s="243"/>
      <c r="AU179" s="257"/>
    </row>
    <row r="180" spans="1:47" ht="60" customHeight="1" x14ac:dyDescent="0.35">
      <c r="A180" s="253" t="s">
        <v>5690</v>
      </c>
      <c r="B180" s="231" t="s">
        <v>5786</v>
      </c>
      <c r="C180" s="232" t="s">
        <v>5816</v>
      </c>
      <c r="D180" s="235" t="s">
        <v>5817</v>
      </c>
      <c r="E180" s="236" t="s">
        <v>5602</v>
      </c>
      <c r="F180" s="239" t="s">
        <v>5789</v>
      </c>
      <c r="G180" s="242" t="str">
        <f>IF(COUNTIF(H180:AU180,"&lt;&gt;")=0,"",SUMPRODUCT(((Recommendations[ImplStatus]="Implemented")+(Recommendations[ImplStatus]="Compensated"))*ISNUMBER(MATCH(Recommendations[Id],H180:AU180,0)))/COUNTIF(H180:AU180,"&lt;&gt;"))</f>
        <v/>
      </c>
      <c r="H180" s="243"/>
      <c r="I180" s="243"/>
      <c r="J180" s="243"/>
      <c r="K180" s="243"/>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57"/>
    </row>
    <row r="181" spans="1:47" ht="60" customHeight="1" outlineLevel="2" x14ac:dyDescent="0.35">
      <c r="A181" s="252" t="s">
        <v>5690</v>
      </c>
      <c r="B181" s="230" t="s">
        <v>5818</v>
      </c>
      <c r="C181" s="230"/>
      <c r="D181" s="234"/>
      <c r="E181" s="230"/>
      <c r="F181" s="238"/>
      <c r="G181" s="241" t="str">
        <f>IF(COUNTIF(H181:AU181,"&lt;&gt;")=0,"",SUMPRODUCT(((Recommendations[ImplStatus]="Implemented")+(Recommendations[ImplStatus]="Compensated"))*ISNUMBER(MATCH(Recommendations[Id],H181:AU181,0)))/COUNTIF(H181:AU181,"&lt;&gt;"))</f>
        <v/>
      </c>
      <c r="H181" s="238"/>
      <c r="I181" s="238"/>
      <c r="J181" s="238"/>
      <c r="K181" s="238"/>
      <c r="L181" s="238"/>
      <c r="M181" s="238"/>
      <c r="N181" s="238"/>
      <c r="O181" s="238"/>
      <c r="P181" s="238"/>
      <c r="Q181" s="238"/>
      <c r="R181" s="238"/>
      <c r="S181" s="238"/>
      <c r="T181" s="238"/>
      <c r="U181" s="238"/>
      <c r="V181" s="238"/>
      <c r="W181" s="238"/>
      <c r="X181" s="238"/>
      <c r="Y181" s="238"/>
      <c r="Z181" s="238"/>
      <c r="AA181" s="238"/>
      <c r="AB181" s="238"/>
      <c r="AC181" s="238"/>
      <c r="AD181" s="238"/>
      <c r="AE181" s="238"/>
      <c r="AF181" s="238"/>
      <c r="AG181" s="238"/>
      <c r="AH181" s="238"/>
      <c r="AI181" s="238"/>
      <c r="AJ181" s="238"/>
      <c r="AK181" s="238"/>
      <c r="AL181" s="238"/>
      <c r="AM181" s="238"/>
      <c r="AN181" s="238"/>
      <c r="AO181" s="238"/>
      <c r="AP181" s="238"/>
      <c r="AQ181" s="238"/>
      <c r="AR181" s="238"/>
      <c r="AS181" s="238"/>
      <c r="AT181" s="238"/>
      <c r="AU181" s="256"/>
    </row>
    <row r="182" spans="1:47" ht="60" customHeight="1" x14ac:dyDescent="0.35">
      <c r="A182" s="253" t="s">
        <v>5690</v>
      </c>
      <c r="B182" s="231" t="s">
        <v>5818</v>
      </c>
      <c r="C182" s="232" t="s">
        <v>5819</v>
      </c>
      <c r="D182" s="235" t="s">
        <v>5820</v>
      </c>
      <c r="E182" s="236" t="s">
        <v>5458</v>
      </c>
      <c r="F182" s="239" t="s">
        <v>5821</v>
      </c>
      <c r="G182" s="242" t="str">
        <f>IF(COUNTIF(H182:AU182,"&lt;&gt;")=0,"",SUMPRODUCT(((Recommendations[ImplStatus]="Implemented")+(Recommendations[ImplStatus]="Compensated"))*ISNUMBER(MATCH(Recommendations[Id],H182:AU182,0)))/COUNTIF(H182:AU182,"&lt;&gt;"))</f>
        <v/>
      </c>
      <c r="H182" s="243"/>
      <c r="I182" s="243"/>
      <c r="J182" s="243"/>
      <c r="K182" s="243"/>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57"/>
    </row>
    <row r="183" spans="1:47" ht="60" customHeight="1" x14ac:dyDescent="0.35">
      <c r="A183" s="253" t="s">
        <v>5690</v>
      </c>
      <c r="B183" s="231" t="s">
        <v>5818</v>
      </c>
      <c r="C183" s="232" t="s">
        <v>5822</v>
      </c>
      <c r="D183" s="235" t="s">
        <v>5823</v>
      </c>
      <c r="E183" s="236" t="s">
        <v>5458</v>
      </c>
      <c r="F183" s="239" t="s">
        <v>5821</v>
      </c>
      <c r="G183" s="242" t="str">
        <f>IF(COUNTIF(H183:AU183,"&lt;&gt;")=0,"",SUMPRODUCT(((Recommendations[ImplStatus]="Implemented")+(Recommendations[ImplStatus]="Compensated"))*ISNUMBER(MATCH(Recommendations[Id],H183:AU183,0)))/COUNTIF(H183:AU183,"&lt;&gt;"))</f>
        <v/>
      </c>
      <c r="H183" s="243"/>
      <c r="I183" s="243"/>
      <c r="J183" s="243"/>
      <c r="K183" s="243"/>
      <c r="L183" s="243"/>
      <c r="M183" s="243"/>
      <c r="N183" s="243"/>
      <c r="O183" s="243"/>
      <c r="P183" s="243"/>
      <c r="Q183" s="243"/>
      <c r="R183" s="243"/>
      <c r="S183" s="243"/>
      <c r="T183" s="243"/>
      <c r="U183" s="243"/>
      <c r="V183" s="243"/>
      <c r="W183" s="243"/>
      <c r="X183" s="243"/>
      <c r="Y183" s="243"/>
      <c r="Z183" s="243"/>
      <c r="AA183" s="243"/>
      <c r="AB183" s="243"/>
      <c r="AC183" s="243"/>
      <c r="AD183" s="243"/>
      <c r="AE183" s="243"/>
      <c r="AF183" s="243"/>
      <c r="AG183" s="243"/>
      <c r="AH183" s="243"/>
      <c r="AI183" s="243"/>
      <c r="AJ183" s="243"/>
      <c r="AK183" s="243"/>
      <c r="AL183" s="243"/>
      <c r="AM183" s="243"/>
      <c r="AN183" s="243"/>
      <c r="AO183" s="243"/>
      <c r="AP183" s="243"/>
      <c r="AQ183" s="243"/>
      <c r="AR183" s="243"/>
      <c r="AS183" s="243"/>
      <c r="AT183" s="243"/>
      <c r="AU183" s="257"/>
    </row>
    <row r="184" spans="1:47" ht="60" customHeight="1" x14ac:dyDescent="0.35">
      <c r="A184" s="253" t="s">
        <v>5690</v>
      </c>
      <c r="B184" s="231" t="s">
        <v>5818</v>
      </c>
      <c r="C184" s="232" t="s">
        <v>5824</v>
      </c>
      <c r="D184" s="235" t="s">
        <v>5825</v>
      </c>
      <c r="E184" s="236" t="s">
        <v>5458</v>
      </c>
      <c r="F184" s="239" t="s">
        <v>5821</v>
      </c>
      <c r="G184" s="242" t="str">
        <f>IF(COUNTIF(H184:AU184,"&lt;&gt;")=0,"",SUMPRODUCT(((Recommendations[ImplStatus]="Implemented")+(Recommendations[ImplStatus]="Compensated"))*ISNUMBER(MATCH(Recommendations[Id],H184:AU184,0)))/COUNTIF(H184:AU184,"&lt;&gt;"))</f>
        <v/>
      </c>
      <c r="H184" s="243"/>
      <c r="I184" s="243"/>
      <c r="J184" s="243"/>
      <c r="K184" s="243"/>
      <c r="L184" s="243"/>
      <c r="M184" s="243"/>
      <c r="N184" s="243"/>
      <c r="O184" s="243"/>
      <c r="P184" s="243"/>
      <c r="Q184" s="243"/>
      <c r="R184" s="243"/>
      <c r="S184" s="243"/>
      <c r="T184" s="243"/>
      <c r="U184" s="243"/>
      <c r="V184" s="243"/>
      <c r="W184" s="243"/>
      <c r="X184" s="243"/>
      <c r="Y184" s="243"/>
      <c r="Z184" s="243"/>
      <c r="AA184" s="243"/>
      <c r="AB184" s="243"/>
      <c r="AC184" s="243"/>
      <c r="AD184" s="243"/>
      <c r="AE184" s="243"/>
      <c r="AF184" s="243"/>
      <c r="AG184" s="243"/>
      <c r="AH184" s="243"/>
      <c r="AI184" s="243"/>
      <c r="AJ184" s="243"/>
      <c r="AK184" s="243"/>
      <c r="AL184" s="243"/>
      <c r="AM184" s="243"/>
      <c r="AN184" s="243"/>
      <c r="AO184" s="243"/>
      <c r="AP184" s="243"/>
      <c r="AQ184" s="243"/>
      <c r="AR184" s="243"/>
      <c r="AS184" s="243"/>
      <c r="AT184" s="243"/>
      <c r="AU184" s="257"/>
    </row>
    <row r="185" spans="1:47" ht="60" customHeight="1" x14ac:dyDescent="0.35">
      <c r="A185" s="253" t="s">
        <v>5690</v>
      </c>
      <c r="B185" s="231" t="s">
        <v>5818</v>
      </c>
      <c r="C185" s="232" t="s">
        <v>5826</v>
      </c>
      <c r="D185" s="235" t="s">
        <v>5827</v>
      </c>
      <c r="E185" s="236" t="s">
        <v>5458</v>
      </c>
      <c r="F185" s="239" t="s">
        <v>5821</v>
      </c>
      <c r="G185" s="242" t="str">
        <f>IF(COUNTIF(H185:AU185,"&lt;&gt;")=0,"",SUMPRODUCT(((Recommendations[ImplStatus]="Implemented")+(Recommendations[ImplStatus]="Compensated"))*ISNUMBER(MATCH(Recommendations[Id],H185:AU185,0)))/COUNTIF(H185:AU185,"&lt;&gt;"))</f>
        <v/>
      </c>
      <c r="H185" s="243"/>
      <c r="I185" s="243"/>
      <c r="J185" s="243"/>
      <c r="K185" s="243"/>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57"/>
    </row>
    <row r="186" spans="1:47" ht="60" customHeight="1" x14ac:dyDescent="0.35">
      <c r="A186" s="253" t="s">
        <v>5690</v>
      </c>
      <c r="B186" s="231" t="s">
        <v>5818</v>
      </c>
      <c r="C186" s="232" t="s">
        <v>5828</v>
      </c>
      <c r="D186" s="235" t="s">
        <v>5829</v>
      </c>
      <c r="E186" s="236" t="s">
        <v>5458</v>
      </c>
      <c r="F186" s="239" t="s">
        <v>5821</v>
      </c>
      <c r="G186" s="242" t="str">
        <f>IF(COUNTIF(H186:AU186,"&lt;&gt;")=0,"",SUMPRODUCT(((Recommendations[ImplStatus]="Implemented")+(Recommendations[ImplStatus]="Compensated"))*ISNUMBER(MATCH(Recommendations[Id],H186:AU186,0)))/COUNTIF(H186:AU186,"&lt;&gt;"))</f>
        <v/>
      </c>
      <c r="H186" s="243"/>
      <c r="I186" s="243"/>
      <c r="J186" s="243"/>
      <c r="K186" s="243"/>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57"/>
    </row>
    <row r="187" spans="1:47" ht="60" customHeight="1" x14ac:dyDescent="0.35">
      <c r="A187" s="253" t="s">
        <v>5690</v>
      </c>
      <c r="B187" s="231" t="s">
        <v>5818</v>
      </c>
      <c r="C187" s="232" t="s">
        <v>5830</v>
      </c>
      <c r="D187" s="235" t="s">
        <v>5831</v>
      </c>
      <c r="E187" s="236" t="s">
        <v>5487</v>
      </c>
      <c r="F187" s="239" t="s">
        <v>5821</v>
      </c>
      <c r="G187" s="242" t="str">
        <f>IF(COUNTIF(H187:AU187,"&lt;&gt;")=0,"",SUMPRODUCT(((Recommendations[ImplStatus]="Implemented")+(Recommendations[ImplStatus]="Compensated"))*ISNUMBER(MATCH(Recommendations[Id],H187:AU187,0)))/COUNTIF(H187:AU187,"&lt;&gt;"))</f>
        <v/>
      </c>
      <c r="H187" s="243"/>
      <c r="I187" s="243"/>
      <c r="J187" s="243"/>
      <c r="K187" s="243"/>
      <c r="L187" s="243"/>
      <c r="M187" s="243"/>
      <c r="N187" s="243"/>
      <c r="O187" s="243"/>
      <c r="P187" s="243"/>
      <c r="Q187" s="243"/>
      <c r="R187" s="243"/>
      <c r="S187" s="243"/>
      <c r="T187" s="243"/>
      <c r="U187" s="243"/>
      <c r="V187" s="243"/>
      <c r="W187" s="243"/>
      <c r="X187" s="243"/>
      <c r="Y187" s="243"/>
      <c r="Z187" s="243"/>
      <c r="AA187" s="243"/>
      <c r="AB187" s="243"/>
      <c r="AC187" s="243"/>
      <c r="AD187" s="243"/>
      <c r="AE187" s="243"/>
      <c r="AF187" s="243"/>
      <c r="AG187" s="243"/>
      <c r="AH187" s="243"/>
      <c r="AI187" s="243"/>
      <c r="AJ187" s="243"/>
      <c r="AK187" s="243"/>
      <c r="AL187" s="243"/>
      <c r="AM187" s="243"/>
      <c r="AN187" s="243"/>
      <c r="AO187" s="243"/>
      <c r="AP187" s="243"/>
      <c r="AQ187" s="243"/>
      <c r="AR187" s="243"/>
      <c r="AS187" s="243"/>
      <c r="AT187" s="243"/>
      <c r="AU187" s="257"/>
    </row>
    <row r="188" spans="1:47" ht="60" customHeight="1" x14ac:dyDescent="0.35">
      <c r="A188" s="253" t="s">
        <v>5690</v>
      </c>
      <c r="B188" s="231" t="s">
        <v>5818</v>
      </c>
      <c r="C188" s="232" t="s">
        <v>5832</v>
      </c>
      <c r="D188" s="235" t="s">
        <v>5833</v>
      </c>
      <c r="E188" s="236" t="s">
        <v>5487</v>
      </c>
      <c r="F188" s="239" t="s">
        <v>5821</v>
      </c>
      <c r="G188" s="242" t="str">
        <f>IF(COUNTIF(H188:AU188,"&lt;&gt;")=0,"",SUMPRODUCT(((Recommendations[ImplStatus]="Implemented")+(Recommendations[ImplStatus]="Compensated"))*ISNUMBER(MATCH(Recommendations[Id],H188:AU188,0)))/COUNTIF(H188:AU188,"&lt;&gt;"))</f>
        <v/>
      </c>
      <c r="H188" s="243"/>
      <c r="I188" s="243"/>
      <c r="J188" s="243"/>
      <c r="K188" s="243"/>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57"/>
    </row>
    <row r="189" spans="1:47" ht="60" customHeight="1" x14ac:dyDescent="0.35">
      <c r="A189" s="253" t="s">
        <v>5690</v>
      </c>
      <c r="B189" s="231" t="s">
        <v>5818</v>
      </c>
      <c r="C189" s="232" t="s">
        <v>5834</v>
      </c>
      <c r="D189" s="235" t="s">
        <v>5835</v>
      </c>
      <c r="E189" s="236" t="s">
        <v>5487</v>
      </c>
      <c r="F189" s="239" t="s">
        <v>5821</v>
      </c>
      <c r="G189" s="242" t="str">
        <f>IF(COUNTIF(H189:AU189,"&lt;&gt;")=0,"",SUMPRODUCT(((Recommendations[ImplStatus]="Implemented")+(Recommendations[ImplStatus]="Compensated"))*ISNUMBER(MATCH(Recommendations[Id],H189:AU189,0)))/COUNTIF(H189:AU189,"&lt;&gt;"))</f>
        <v/>
      </c>
      <c r="H189" s="243"/>
      <c r="I189" s="243"/>
      <c r="J189" s="243"/>
      <c r="K189" s="243"/>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57"/>
    </row>
    <row r="190" spans="1:47" ht="60" customHeight="1" x14ac:dyDescent="0.35">
      <c r="A190" s="253" t="s">
        <v>5690</v>
      </c>
      <c r="B190" s="231" t="s">
        <v>5818</v>
      </c>
      <c r="C190" s="232" t="s">
        <v>5836</v>
      </c>
      <c r="D190" s="235" t="s">
        <v>5837</v>
      </c>
      <c r="E190" s="236" t="s">
        <v>5487</v>
      </c>
      <c r="F190" s="239" t="s">
        <v>5821</v>
      </c>
      <c r="G190" s="242" t="str">
        <f>IF(COUNTIF(H190:AU190,"&lt;&gt;")=0,"",SUMPRODUCT(((Recommendations[ImplStatus]="Implemented")+(Recommendations[ImplStatus]="Compensated"))*ISNUMBER(MATCH(Recommendations[Id],H190:AU190,0)))/COUNTIF(H190:AU190,"&lt;&gt;"))</f>
        <v/>
      </c>
      <c r="H190" s="243"/>
      <c r="I190" s="243"/>
      <c r="J190" s="243"/>
      <c r="K190" s="243"/>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57"/>
    </row>
    <row r="191" spans="1:47" ht="60" customHeight="1" x14ac:dyDescent="0.35">
      <c r="A191" s="253" t="s">
        <v>5690</v>
      </c>
      <c r="B191" s="231" t="s">
        <v>5818</v>
      </c>
      <c r="C191" s="232" t="s">
        <v>5838</v>
      </c>
      <c r="D191" s="235" t="s">
        <v>5839</v>
      </c>
      <c r="E191" s="236" t="s">
        <v>5458</v>
      </c>
      <c r="F191" s="239" t="s">
        <v>5821</v>
      </c>
      <c r="G191" s="242" t="str">
        <f>IF(COUNTIF(H191:AU191,"&lt;&gt;")=0,"",SUMPRODUCT(((Recommendations[ImplStatus]="Implemented")+(Recommendations[ImplStatus]="Compensated"))*ISNUMBER(MATCH(Recommendations[Id],H191:AU191,0)))/COUNTIF(H191:AU191,"&lt;&gt;"))</f>
        <v/>
      </c>
      <c r="H191" s="243"/>
      <c r="I191" s="243"/>
      <c r="J191" s="243"/>
      <c r="K191" s="243"/>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57"/>
    </row>
    <row r="192" spans="1:47" ht="60" customHeight="1" x14ac:dyDescent="0.35">
      <c r="A192" s="253" t="s">
        <v>5690</v>
      </c>
      <c r="B192" s="231" t="s">
        <v>5818</v>
      </c>
      <c r="C192" s="232" t="s">
        <v>5840</v>
      </c>
      <c r="D192" s="235" t="s">
        <v>5841</v>
      </c>
      <c r="E192" s="236" t="s">
        <v>5458</v>
      </c>
      <c r="F192" s="239" t="s">
        <v>5821</v>
      </c>
      <c r="G192" s="242" t="str">
        <f>IF(COUNTIF(H192:AU192,"&lt;&gt;")=0,"",SUMPRODUCT(((Recommendations[ImplStatus]="Implemented")+(Recommendations[ImplStatus]="Compensated"))*ISNUMBER(MATCH(Recommendations[Id],H192:AU192,0)))/COUNTIF(H192:AU192,"&lt;&gt;"))</f>
        <v/>
      </c>
      <c r="H192" s="243"/>
      <c r="I192" s="243"/>
      <c r="J192" s="243"/>
      <c r="K192" s="243"/>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57"/>
    </row>
    <row r="193" spans="1:47" ht="60" customHeight="1" x14ac:dyDescent="0.35">
      <c r="A193" s="253" t="s">
        <v>5690</v>
      </c>
      <c r="B193" s="231" t="s">
        <v>5818</v>
      </c>
      <c r="C193" s="232" t="s">
        <v>5842</v>
      </c>
      <c r="D193" s="235" t="s">
        <v>5843</v>
      </c>
      <c r="E193" s="236" t="s">
        <v>5458</v>
      </c>
      <c r="F193" s="239" t="s">
        <v>5821</v>
      </c>
      <c r="G193" s="242" t="str">
        <f>IF(COUNTIF(H193:AU193,"&lt;&gt;")=0,"",SUMPRODUCT(((Recommendations[ImplStatus]="Implemented")+(Recommendations[ImplStatus]="Compensated"))*ISNUMBER(MATCH(Recommendations[Id],H193:AU193,0)))/COUNTIF(H193:AU193,"&lt;&gt;"))</f>
        <v/>
      </c>
      <c r="H193" s="243"/>
      <c r="I193" s="243"/>
      <c r="J193" s="243"/>
      <c r="K193" s="243"/>
      <c r="L193" s="243"/>
      <c r="M193" s="243"/>
      <c r="N193" s="243"/>
      <c r="O193" s="243"/>
      <c r="P193" s="243"/>
      <c r="Q193" s="243"/>
      <c r="R193" s="243"/>
      <c r="S193" s="243"/>
      <c r="T193" s="243"/>
      <c r="U193" s="243"/>
      <c r="V193" s="243"/>
      <c r="W193" s="243"/>
      <c r="X193" s="243"/>
      <c r="Y193" s="243"/>
      <c r="Z193" s="243"/>
      <c r="AA193" s="243"/>
      <c r="AB193" s="243"/>
      <c r="AC193" s="243"/>
      <c r="AD193" s="243"/>
      <c r="AE193" s="243"/>
      <c r="AF193" s="243"/>
      <c r="AG193" s="243"/>
      <c r="AH193" s="243"/>
      <c r="AI193" s="243"/>
      <c r="AJ193" s="243"/>
      <c r="AK193" s="243"/>
      <c r="AL193" s="243"/>
      <c r="AM193" s="243"/>
      <c r="AN193" s="243"/>
      <c r="AO193" s="243"/>
      <c r="AP193" s="243"/>
      <c r="AQ193" s="243"/>
      <c r="AR193" s="243"/>
      <c r="AS193" s="243"/>
      <c r="AT193" s="243"/>
      <c r="AU193" s="257"/>
    </row>
    <row r="194" spans="1:47" ht="60" customHeight="1" x14ac:dyDescent="0.35">
      <c r="A194" s="253" t="s">
        <v>5690</v>
      </c>
      <c r="B194" s="231" t="s">
        <v>5818</v>
      </c>
      <c r="C194" s="232" t="s">
        <v>5844</v>
      </c>
      <c r="D194" s="235" t="s">
        <v>5845</v>
      </c>
      <c r="E194" s="236" t="s">
        <v>5458</v>
      </c>
      <c r="F194" s="239" t="s">
        <v>5821</v>
      </c>
      <c r="G194" s="242" t="str">
        <f>IF(COUNTIF(H194:AU194,"&lt;&gt;")=0,"",SUMPRODUCT(((Recommendations[ImplStatus]="Implemented")+(Recommendations[ImplStatus]="Compensated"))*ISNUMBER(MATCH(Recommendations[Id],H194:AU194,0)))/COUNTIF(H194:AU194,"&lt;&gt;"))</f>
        <v/>
      </c>
      <c r="H194" s="243"/>
      <c r="I194" s="243"/>
      <c r="J194" s="243"/>
      <c r="K194" s="243"/>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57"/>
    </row>
    <row r="195" spans="1:47" ht="60" customHeight="1" x14ac:dyDescent="0.35">
      <c r="A195" s="253" t="s">
        <v>5690</v>
      </c>
      <c r="B195" s="231" t="s">
        <v>5818</v>
      </c>
      <c r="C195" s="232" t="s">
        <v>5846</v>
      </c>
      <c r="D195" s="235" t="s">
        <v>5847</v>
      </c>
      <c r="E195" s="236" t="s">
        <v>5458</v>
      </c>
      <c r="F195" s="239" t="s">
        <v>5821</v>
      </c>
      <c r="G195" s="242" t="str">
        <f>IF(COUNTIF(H195:AU195,"&lt;&gt;")=0,"",SUMPRODUCT(((Recommendations[ImplStatus]="Implemented")+(Recommendations[ImplStatus]="Compensated"))*ISNUMBER(MATCH(Recommendations[Id],H195:AU195,0)))/COUNTIF(H195:AU195,"&lt;&gt;"))</f>
        <v/>
      </c>
      <c r="H195" s="243"/>
      <c r="I195" s="243"/>
      <c r="J195" s="243"/>
      <c r="K195" s="243"/>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57"/>
    </row>
    <row r="196" spans="1:47" ht="60" customHeight="1" x14ac:dyDescent="0.35">
      <c r="A196" s="253" t="s">
        <v>5690</v>
      </c>
      <c r="B196" s="231" t="s">
        <v>5818</v>
      </c>
      <c r="C196" s="232" t="s">
        <v>5848</v>
      </c>
      <c r="D196" s="235" t="s">
        <v>5849</v>
      </c>
      <c r="E196" s="236" t="s">
        <v>5458</v>
      </c>
      <c r="F196" s="239" t="s">
        <v>5850</v>
      </c>
      <c r="G196" s="242" t="str">
        <f>IF(COUNTIF(H196:AU196,"&lt;&gt;")=0,"",SUMPRODUCT(((Recommendations[ImplStatus]="Implemented")+(Recommendations[ImplStatus]="Compensated"))*ISNUMBER(MATCH(Recommendations[Id],H196:AU196,0)))/COUNTIF(H196:AU196,"&lt;&gt;"))</f>
        <v/>
      </c>
      <c r="H196" s="243"/>
      <c r="I196" s="243"/>
      <c r="J196" s="243"/>
      <c r="K196" s="243"/>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57"/>
    </row>
    <row r="197" spans="1:47" ht="60" customHeight="1" x14ac:dyDescent="0.35">
      <c r="A197" s="253" t="s">
        <v>5690</v>
      </c>
      <c r="B197" s="231" t="s">
        <v>5818</v>
      </c>
      <c r="C197" s="232" t="s">
        <v>5851</v>
      </c>
      <c r="D197" s="235" t="s">
        <v>5852</v>
      </c>
      <c r="E197" s="236" t="s">
        <v>5458</v>
      </c>
      <c r="F197" s="239" t="s">
        <v>5850</v>
      </c>
      <c r="G197" s="242" t="str">
        <f>IF(COUNTIF(H197:AU197,"&lt;&gt;")=0,"",SUMPRODUCT(((Recommendations[ImplStatus]="Implemented")+(Recommendations[ImplStatus]="Compensated"))*ISNUMBER(MATCH(Recommendations[Id],H197:AU197,0)))/COUNTIF(H197:AU197,"&lt;&gt;"))</f>
        <v/>
      </c>
      <c r="H197" s="243"/>
      <c r="I197" s="243"/>
      <c r="J197" s="243"/>
      <c r="K197" s="243"/>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57"/>
    </row>
    <row r="198" spans="1:47" ht="60" customHeight="1" x14ac:dyDescent="0.35">
      <c r="A198" s="253" t="s">
        <v>5690</v>
      </c>
      <c r="B198" s="231" t="s">
        <v>5818</v>
      </c>
      <c r="C198" s="232" t="s">
        <v>5853</v>
      </c>
      <c r="D198" s="235" t="s">
        <v>5854</v>
      </c>
      <c r="E198" s="236" t="s">
        <v>5458</v>
      </c>
      <c r="F198" s="239" t="s">
        <v>5850</v>
      </c>
      <c r="G198" s="242" t="str">
        <f>IF(COUNTIF(H198:AU198,"&lt;&gt;")=0,"",SUMPRODUCT(((Recommendations[ImplStatus]="Implemented")+(Recommendations[ImplStatus]="Compensated"))*ISNUMBER(MATCH(Recommendations[Id],H198:AU198,0)))/COUNTIF(H198:AU198,"&lt;&gt;"))</f>
        <v/>
      </c>
      <c r="H198" s="243"/>
      <c r="I198" s="243"/>
      <c r="J198" s="243"/>
      <c r="K198" s="243"/>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57"/>
    </row>
    <row r="199" spans="1:47" ht="60" customHeight="1" x14ac:dyDescent="0.35">
      <c r="A199" s="253" t="s">
        <v>5690</v>
      </c>
      <c r="B199" s="231" t="s">
        <v>5818</v>
      </c>
      <c r="C199" s="232" t="s">
        <v>5855</v>
      </c>
      <c r="D199" s="235" t="s">
        <v>5856</v>
      </c>
      <c r="E199" s="236" t="s">
        <v>5458</v>
      </c>
      <c r="F199" s="239" t="s">
        <v>5850</v>
      </c>
      <c r="G199" s="242" t="str">
        <f>IF(COUNTIF(H199:AU199,"&lt;&gt;")=0,"",SUMPRODUCT(((Recommendations[ImplStatus]="Implemented")+(Recommendations[ImplStatus]="Compensated"))*ISNUMBER(MATCH(Recommendations[Id],H199:AU199,0)))/COUNTIF(H199:AU199,"&lt;&gt;"))</f>
        <v/>
      </c>
      <c r="H199" s="243"/>
      <c r="I199" s="243"/>
      <c r="J199" s="243"/>
      <c r="K199" s="243"/>
      <c r="L199" s="243"/>
      <c r="M199" s="243"/>
      <c r="N199" s="243"/>
      <c r="O199" s="243"/>
      <c r="P199" s="243"/>
      <c r="Q199" s="243"/>
      <c r="R199" s="243"/>
      <c r="S199" s="243"/>
      <c r="T199" s="243"/>
      <c r="U199" s="243"/>
      <c r="V199" s="243"/>
      <c r="W199" s="243"/>
      <c r="X199" s="243"/>
      <c r="Y199" s="243"/>
      <c r="Z199" s="243"/>
      <c r="AA199" s="243"/>
      <c r="AB199" s="243"/>
      <c r="AC199" s="243"/>
      <c r="AD199" s="243"/>
      <c r="AE199" s="243"/>
      <c r="AF199" s="243"/>
      <c r="AG199" s="243"/>
      <c r="AH199" s="243"/>
      <c r="AI199" s="243"/>
      <c r="AJ199" s="243"/>
      <c r="AK199" s="243"/>
      <c r="AL199" s="243"/>
      <c r="AM199" s="243"/>
      <c r="AN199" s="243"/>
      <c r="AO199" s="243"/>
      <c r="AP199" s="243"/>
      <c r="AQ199" s="243"/>
      <c r="AR199" s="243"/>
      <c r="AS199" s="243"/>
      <c r="AT199" s="243"/>
      <c r="AU199" s="257"/>
    </row>
    <row r="200" spans="1:47" ht="60" customHeight="1" outlineLevel="1" x14ac:dyDescent="0.35">
      <c r="A200" s="251" t="s">
        <v>5857</v>
      </c>
      <c r="B200" s="229"/>
      <c r="C200" s="229"/>
      <c r="D200" s="233"/>
      <c r="E200" s="229"/>
      <c r="F200" s="237"/>
      <c r="G200" s="240" t="str">
        <f>IF(COUNTIF(H200:AU200,"&lt;&gt;")=0,"",SUMPRODUCT(((Recommendations[ImplStatus]="Implemented")+(Recommendations[ImplStatus]="Compensated"))*ISNUMBER(MATCH(Recommendations[Id],H200:AU200,0)))/COUNTIF(H200:AU200,"&lt;&gt;"))</f>
        <v/>
      </c>
      <c r="H200" s="237"/>
      <c r="I200" s="237"/>
      <c r="J200" s="237"/>
      <c r="K200" s="237"/>
      <c r="L200" s="237"/>
      <c r="M200" s="237"/>
      <c r="N200" s="237"/>
      <c r="O200" s="237"/>
      <c r="P200" s="237"/>
      <c r="Q200" s="237"/>
      <c r="R200" s="237"/>
      <c r="S200" s="237"/>
      <c r="T200" s="237"/>
      <c r="U200" s="237"/>
      <c r="V200" s="237"/>
      <c r="W200" s="237"/>
      <c r="X200" s="237"/>
      <c r="Y200" s="237"/>
      <c r="Z200" s="237"/>
      <c r="AA200" s="237"/>
      <c r="AB200" s="237"/>
      <c r="AC200" s="237"/>
      <c r="AD200" s="237"/>
      <c r="AE200" s="237"/>
      <c r="AF200" s="237"/>
      <c r="AG200" s="237"/>
      <c r="AH200" s="237"/>
      <c r="AI200" s="237"/>
      <c r="AJ200" s="237"/>
      <c r="AK200" s="237"/>
      <c r="AL200" s="237"/>
      <c r="AM200" s="237"/>
      <c r="AN200" s="237"/>
      <c r="AO200" s="237"/>
      <c r="AP200" s="237"/>
      <c r="AQ200" s="237"/>
      <c r="AR200" s="237"/>
      <c r="AS200" s="237"/>
      <c r="AT200" s="237"/>
      <c r="AU200" s="255"/>
    </row>
    <row r="201" spans="1:47" ht="60" customHeight="1" outlineLevel="2" x14ac:dyDescent="0.35">
      <c r="A201" s="252" t="s">
        <v>5857</v>
      </c>
      <c r="B201" s="230" t="s">
        <v>5858</v>
      </c>
      <c r="C201" s="230"/>
      <c r="D201" s="234"/>
      <c r="E201" s="230"/>
      <c r="F201" s="238"/>
      <c r="G201" s="241" t="str">
        <f>IF(COUNTIF(H201:AU201,"&lt;&gt;")=0,"",SUMPRODUCT(((Recommendations[ImplStatus]="Implemented")+(Recommendations[ImplStatus]="Compensated"))*ISNUMBER(MATCH(Recommendations[Id],H201:AU201,0)))/COUNTIF(H201:AU201,"&lt;&gt;"))</f>
        <v/>
      </c>
      <c r="H201" s="238"/>
      <c r="I201" s="238"/>
      <c r="J201" s="238"/>
      <c r="K201" s="238"/>
      <c r="L201" s="238"/>
      <c r="M201" s="238"/>
      <c r="N201" s="238"/>
      <c r="O201" s="238"/>
      <c r="P201" s="238"/>
      <c r="Q201" s="238"/>
      <c r="R201" s="238"/>
      <c r="S201" s="238"/>
      <c r="T201" s="238"/>
      <c r="U201" s="238"/>
      <c r="V201" s="238"/>
      <c r="W201" s="238"/>
      <c r="X201" s="238"/>
      <c r="Y201" s="238"/>
      <c r="Z201" s="238"/>
      <c r="AA201" s="238"/>
      <c r="AB201" s="238"/>
      <c r="AC201" s="238"/>
      <c r="AD201" s="238"/>
      <c r="AE201" s="238"/>
      <c r="AF201" s="238"/>
      <c r="AG201" s="238"/>
      <c r="AH201" s="238"/>
      <c r="AI201" s="238"/>
      <c r="AJ201" s="238"/>
      <c r="AK201" s="238"/>
      <c r="AL201" s="238"/>
      <c r="AM201" s="238"/>
      <c r="AN201" s="238"/>
      <c r="AO201" s="238"/>
      <c r="AP201" s="238"/>
      <c r="AQ201" s="238"/>
      <c r="AR201" s="238"/>
      <c r="AS201" s="238"/>
      <c r="AT201" s="238"/>
      <c r="AU201" s="256"/>
    </row>
    <row r="202" spans="1:47" ht="60" customHeight="1" x14ac:dyDescent="0.35">
      <c r="A202" s="253" t="s">
        <v>5857</v>
      </c>
      <c r="B202" s="231" t="s">
        <v>5858</v>
      </c>
      <c r="C202" s="232" t="s">
        <v>5859</v>
      </c>
      <c r="D202" s="235" t="s">
        <v>5860</v>
      </c>
      <c r="E202" s="236" t="s">
        <v>5737</v>
      </c>
      <c r="F202" s="239" t="s">
        <v>5861</v>
      </c>
      <c r="G202" s="242">
        <f>IF(COUNTIF(H202:AU202,"&lt;&gt;")=0,"",SUMPRODUCT(((Recommendations[ImplStatus]="Implemented")+(Recommendations[ImplStatus]="Compensated"))*ISNUMBER(MATCH(Recommendations[Id],H202:AU202,0)))/COUNTIF(H202:AU202,"&lt;&gt;"))</f>
        <v>0</v>
      </c>
      <c r="H202" s="243" t="s">
        <v>237</v>
      </c>
      <c r="I202" s="243" t="s">
        <v>240</v>
      </c>
      <c r="J202" s="243" t="s">
        <v>243</v>
      </c>
      <c r="K202" s="243" t="s">
        <v>317</v>
      </c>
      <c r="L202" s="243" t="s">
        <v>388</v>
      </c>
      <c r="M202" s="243" t="s">
        <v>391</v>
      </c>
      <c r="N202" s="243" t="s">
        <v>668</v>
      </c>
      <c r="O202" s="243" t="s">
        <v>687</v>
      </c>
      <c r="P202" s="243" t="s">
        <v>690</v>
      </c>
      <c r="Q202" s="243" t="s">
        <v>730</v>
      </c>
      <c r="R202" s="243" t="s">
        <v>746</v>
      </c>
      <c r="S202" s="243" t="s">
        <v>749</v>
      </c>
      <c r="T202" s="243" t="s">
        <v>756</v>
      </c>
      <c r="U202" s="243" t="s">
        <v>763</v>
      </c>
      <c r="V202" s="243" t="s">
        <v>769</v>
      </c>
      <c r="W202" s="243" t="s">
        <v>775</v>
      </c>
      <c r="X202" s="243" t="s">
        <v>780</v>
      </c>
      <c r="Y202" s="243" t="s">
        <v>783</v>
      </c>
      <c r="Z202" s="243" t="s">
        <v>791</v>
      </c>
      <c r="AA202" s="243" t="s">
        <v>797</v>
      </c>
      <c r="AB202" s="243" t="s">
        <v>813</v>
      </c>
      <c r="AC202" s="243" t="s">
        <v>821</v>
      </c>
      <c r="AD202" s="243"/>
      <c r="AE202" s="243"/>
      <c r="AF202" s="243"/>
      <c r="AG202" s="243"/>
      <c r="AH202" s="243"/>
      <c r="AI202" s="243"/>
      <c r="AJ202" s="243"/>
      <c r="AK202" s="243"/>
      <c r="AL202" s="243"/>
      <c r="AM202" s="243"/>
      <c r="AN202" s="243"/>
      <c r="AO202" s="243"/>
      <c r="AP202" s="243"/>
      <c r="AQ202" s="243"/>
      <c r="AR202" s="243"/>
      <c r="AS202" s="243"/>
      <c r="AT202" s="243"/>
      <c r="AU202" s="257"/>
    </row>
    <row r="203" spans="1:47" ht="60" customHeight="1" x14ac:dyDescent="0.35">
      <c r="A203" s="253" t="s">
        <v>5857</v>
      </c>
      <c r="B203" s="231" t="s">
        <v>5858</v>
      </c>
      <c r="C203" s="232" t="s">
        <v>5862</v>
      </c>
      <c r="D203" s="235" t="s">
        <v>5863</v>
      </c>
      <c r="E203" s="236" t="s">
        <v>5737</v>
      </c>
      <c r="F203" s="239" t="s">
        <v>5861</v>
      </c>
      <c r="G203" s="242" t="str">
        <f>IF(COUNTIF(H203:AU203,"&lt;&gt;")=0,"",SUMPRODUCT(((Recommendations[ImplStatus]="Implemented")+(Recommendations[ImplStatus]="Compensated"))*ISNUMBER(MATCH(Recommendations[Id],H203:AU203,0)))/COUNTIF(H203:AU203,"&lt;&gt;"))</f>
        <v/>
      </c>
      <c r="H203" s="243"/>
      <c r="I203" s="243"/>
      <c r="J203" s="243"/>
      <c r="K203" s="243"/>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57"/>
    </row>
    <row r="204" spans="1:47" ht="60" customHeight="1" x14ac:dyDescent="0.35">
      <c r="A204" s="253" t="s">
        <v>5857</v>
      </c>
      <c r="B204" s="231" t="s">
        <v>5858</v>
      </c>
      <c r="C204" s="232" t="s">
        <v>5864</v>
      </c>
      <c r="D204" s="235" t="s">
        <v>5865</v>
      </c>
      <c r="E204" s="236" t="s">
        <v>5737</v>
      </c>
      <c r="F204" s="239" t="s">
        <v>5861</v>
      </c>
      <c r="G204" s="242" t="str">
        <f>IF(COUNTIF(H204:AU204,"&lt;&gt;")=0,"",SUMPRODUCT(((Recommendations[ImplStatus]="Implemented")+(Recommendations[ImplStatus]="Compensated"))*ISNUMBER(MATCH(Recommendations[Id],H204:AU204,0)))/COUNTIF(H204:AU204,"&lt;&gt;"))</f>
        <v/>
      </c>
      <c r="H204" s="243"/>
      <c r="I204" s="243"/>
      <c r="J204" s="243"/>
      <c r="K204" s="243"/>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57"/>
    </row>
    <row r="205" spans="1:47" ht="60" customHeight="1" x14ac:dyDescent="0.35">
      <c r="A205" s="253" t="s">
        <v>5857</v>
      </c>
      <c r="B205" s="231" t="s">
        <v>5858</v>
      </c>
      <c r="C205" s="232" t="s">
        <v>5866</v>
      </c>
      <c r="D205" s="235" t="s">
        <v>5867</v>
      </c>
      <c r="E205" s="236" t="s">
        <v>5737</v>
      </c>
      <c r="F205" s="239" t="s">
        <v>5861</v>
      </c>
      <c r="G205" s="242">
        <f>IF(COUNTIF(H205:AU205,"&lt;&gt;")=0,"",SUMPRODUCT(((Recommendations[ImplStatus]="Implemented")+(Recommendations[ImplStatus]="Compensated"))*ISNUMBER(MATCH(Recommendations[Id],H205:AU205,0)))/COUNTIF(H205:AU205,"&lt;&gt;"))</f>
        <v>0</v>
      </c>
      <c r="H205" s="243" t="s">
        <v>687</v>
      </c>
      <c r="I205" s="243" t="s">
        <v>690</v>
      </c>
      <c r="J205" s="243" t="s">
        <v>704</v>
      </c>
      <c r="K205" s="243" t="s">
        <v>711</v>
      </c>
      <c r="L205" s="243" t="s">
        <v>719</v>
      </c>
      <c r="M205" s="243" t="s">
        <v>727</v>
      </c>
      <c r="N205" s="243" t="s">
        <v>730</v>
      </c>
      <c r="O205" s="243" t="s">
        <v>738</v>
      </c>
      <c r="P205" s="243" t="s">
        <v>746</v>
      </c>
      <c r="Q205" s="243" t="s">
        <v>749</v>
      </c>
      <c r="R205" s="243" t="s">
        <v>763</v>
      </c>
      <c r="S205" s="243" t="s">
        <v>769</v>
      </c>
      <c r="T205" s="243" t="s">
        <v>775</v>
      </c>
      <c r="U205" s="243" t="s">
        <v>780</v>
      </c>
      <c r="V205" s="243" t="s">
        <v>783</v>
      </c>
      <c r="W205" s="243" t="s">
        <v>821</v>
      </c>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57"/>
    </row>
    <row r="206" spans="1:47" ht="60" customHeight="1" x14ac:dyDescent="0.35">
      <c r="A206" s="253" t="s">
        <v>5857</v>
      </c>
      <c r="B206" s="231" t="s">
        <v>5858</v>
      </c>
      <c r="C206" s="232" t="s">
        <v>5868</v>
      </c>
      <c r="D206" s="235" t="s">
        <v>5869</v>
      </c>
      <c r="E206" s="236" t="s">
        <v>5737</v>
      </c>
      <c r="F206" s="239" t="s">
        <v>5861</v>
      </c>
      <c r="G206" s="242">
        <f>IF(COUNTIF(H206:AU206,"&lt;&gt;")=0,"",SUMPRODUCT(((Recommendations[ImplStatus]="Implemented")+(Recommendations[ImplStatus]="Compensated"))*ISNUMBER(MATCH(Recommendations[Id],H206:AU206,0)))/COUNTIF(H206:AU206,"&lt;&gt;"))</f>
        <v>0</v>
      </c>
      <c r="H206" s="243" t="s">
        <v>805</v>
      </c>
      <c r="I206" s="243"/>
      <c r="J206" s="243"/>
      <c r="K206" s="243"/>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57"/>
    </row>
    <row r="207" spans="1:47" ht="60" customHeight="1" x14ac:dyDescent="0.35">
      <c r="A207" s="253" t="s">
        <v>5857</v>
      </c>
      <c r="B207" s="231" t="s">
        <v>5858</v>
      </c>
      <c r="C207" s="232" t="s">
        <v>5870</v>
      </c>
      <c r="D207" s="235" t="s">
        <v>5871</v>
      </c>
      <c r="E207" s="236" t="s">
        <v>5602</v>
      </c>
      <c r="F207" s="239" t="s">
        <v>5861</v>
      </c>
      <c r="G207" s="242" t="str">
        <f>IF(COUNTIF(H207:AU207,"&lt;&gt;")=0,"",SUMPRODUCT(((Recommendations[ImplStatus]="Implemented")+(Recommendations[ImplStatus]="Compensated"))*ISNUMBER(MATCH(Recommendations[Id],H207:AU207,0)))/COUNTIF(H207:AU207,"&lt;&gt;"))</f>
        <v/>
      </c>
      <c r="H207" s="243"/>
      <c r="I207" s="243"/>
      <c r="J207" s="243"/>
      <c r="K207" s="243"/>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57"/>
    </row>
    <row r="208" spans="1:47" ht="60" customHeight="1" x14ac:dyDescent="0.35">
      <c r="A208" s="253" t="s">
        <v>5857</v>
      </c>
      <c r="B208" s="231" t="s">
        <v>5858</v>
      </c>
      <c r="C208" s="232" t="s">
        <v>5872</v>
      </c>
      <c r="D208" s="235" t="s">
        <v>5873</v>
      </c>
      <c r="E208" s="236" t="s">
        <v>5602</v>
      </c>
      <c r="F208" s="239" t="s">
        <v>5861</v>
      </c>
      <c r="G208" s="242" t="str">
        <f>IF(COUNTIF(H208:AU208,"&lt;&gt;")=0,"",SUMPRODUCT(((Recommendations[ImplStatus]="Implemented")+(Recommendations[ImplStatus]="Compensated"))*ISNUMBER(MATCH(Recommendations[Id],H208:AU208,0)))/COUNTIF(H208:AU208,"&lt;&gt;"))</f>
        <v/>
      </c>
      <c r="H208" s="243"/>
      <c r="I208" s="243"/>
      <c r="J208" s="243"/>
      <c r="K208" s="243"/>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57"/>
    </row>
    <row r="209" spans="1:47" ht="60" customHeight="1" x14ac:dyDescent="0.35">
      <c r="A209" s="253" t="s">
        <v>5857</v>
      </c>
      <c r="B209" s="231" t="s">
        <v>5858</v>
      </c>
      <c r="C209" s="232" t="s">
        <v>5874</v>
      </c>
      <c r="D209" s="235" t="s">
        <v>5875</v>
      </c>
      <c r="E209" s="236" t="s">
        <v>5737</v>
      </c>
      <c r="F209" s="239" t="s">
        <v>5861</v>
      </c>
      <c r="G209" s="242" t="str">
        <f>IF(COUNTIF(H209:AU209,"&lt;&gt;")=0,"",SUMPRODUCT(((Recommendations[ImplStatus]="Implemented")+(Recommendations[ImplStatus]="Compensated"))*ISNUMBER(MATCH(Recommendations[Id],H209:AU209,0)))/COUNTIF(H209:AU209,"&lt;&gt;"))</f>
        <v/>
      </c>
      <c r="H209" s="243"/>
      <c r="I209" s="243"/>
      <c r="J209" s="243"/>
      <c r="K209" s="243"/>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57"/>
    </row>
    <row r="210" spans="1:47" ht="60" customHeight="1" x14ac:dyDescent="0.35">
      <c r="A210" s="253" t="s">
        <v>5857</v>
      </c>
      <c r="B210" s="231" t="s">
        <v>5858</v>
      </c>
      <c r="C210" s="232" t="s">
        <v>5876</v>
      </c>
      <c r="D210" s="235" t="s">
        <v>5877</v>
      </c>
      <c r="E210" s="236" t="s">
        <v>5487</v>
      </c>
      <c r="F210" s="239" t="s">
        <v>5878</v>
      </c>
      <c r="G210" s="242" t="str">
        <f>IF(COUNTIF(H210:AU210,"&lt;&gt;")=0,"",SUMPRODUCT(((Recommendations[ImplStatus]="Implemented")+(Recommendations[ImplStatus]="Compensated"))*ISNUMBER(MATCH(Recommendations[Id],H210:AU210,0)))/COUNTIF(H210:AU210,"&lt;&gt;"))</f>
        <v/>
      </c>
      <c r="H210" s="243"/>
      <c r="I210" s="243"/>
      <c r="J210" s="243"/>
      <c r="K210" s="243"/>
      <c r="L210" s="243"/>
      <c r="M210" s="243"/>
      <c r="N210" s="243"/>
      <c r="O210" s="243"/>
      <c r="P210" s="243"/>
      <c r="Q210" s="243"/>
      <c r="R210" s="243"/>
      <c r="S210" s="243"/>
      <c r="T210" s="243"/>
      <c r="U210" s="243"/>
      <c r="V210" s="243"/>
      <c r="W210" s="243"/>
      <c r="X210" s="243"/>
      <c r="Y210" s="243"/>
      <c r="Z210" s="243"/>
      <c r="AA210" s="243"/>
      <c r="AB210" s="243"/>
      <c r="AC210" s="243"/>
      <c r="AD210" s="243"/>
      <c r="AE210" s="243"/>
      <c r="AF210" s="243"/>
      <c r="AG210" s="243"/>
      <c r="AH210" s="243"/>
      <c r="AI210" s="243"/>
      <c r="AJ210" s="243"/>
      <c r="AK210" s="243"/>
      <c r="AL210" s="243"/>
      <c r="AM210" s="243"/>
      <c r="AN210" s="243"/>
      <c r="AO210" s="243"/>
      <c r="AP210" s="243"/>
      <c r="AQ210" s="243"/>
      <c r="AR210" s="243"/>
      <c r="AS210" s="243"/>
      <c r="AT210" s="243"/>
      <c r="AU210" s="257"/>
    </row>
    <row r="211" spans="1:47" ht="60" customHeight="1" x14ac:dyDescent="0.35">
      <c r="A211" s="253" t="s">
        <v>5857</v>
      </c>
      <c r="B211" s="231" t="s">
        <v>5858</v>
      </c>
      <c r="C211" s="232" t="s">
        <v>5879</v>
      </c>
      <c r="D211" s="235" t="s">
        <v>5880</v>
      </c>
      <c r="E211" s="236" t="s">
        <v>5487</v>
      </c>
      <c r="F211" s="239" t="s">
        <v>5878</v>
      </c>
      <c r="G211" s="242" t="str">
        <f>IF(COUNTIF(H211:AU211,"&lt;&gt;")=0,"",SUMPRODUCT(((Recommendations[ImplStatus]="Implemented")+(Recommendations[ImplStatus]="Compensated"))*ISNUMBER(MATCH(Recommendations[Id],H211:AU211,0)))/COUNTIF(H211:AU211,"&lt;&gt;"))</f>
        <v/>
      </c>
      <c r="H211" s="243"/>
      <c r="I211" s="243"/>
      <c r="J211" s="243"/>
      <c r="K211" s="243"/>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57"/>
    </row>
    <row r="212" spans="1:47" ht="60" customHeight="1" x14ac:dyDescent="0.35">
      <c r="A212" s="253" t="s">
        <v>5857</v>
      </c>
      <c r="B212" s="231" t="s">
        <v>5858</v>
      </c>
      <c r="C212" s="232" t="s">
        <v>5881</v>
      </c>
      <c r="D212" s="235" t="s">
        <v>5882</v>
      </c>
      <c r="E212" s="236" t="s">
        <v>5554</v>
      </c>
      <c r="F212" s="239" t="s">
        <v>5883</v>
      </c>
      <c r="G212" s="242">
        <f>IF(COUNTIF(H212:AU212,"&lt;&gt;")=0,"",SUMPRODUCT(((Recommendations[ImplStatus]="Implemented")+(Recommendations[ImplStatus]="Compensated"))*ISNUMBER(MATCH(Recommendations[Id],H212:AU212,0)))/COUNTIF(H212:AU212,"&lt;&gt;"))</f>
        <v>0</v>
      </c>
      <c r="H212" s="243" t="s">
        <v>1108</v>
      </c>
      <c r="I212" s="243" t="s">
        <v>1116</v>
      </c>
      <c r="J212" s="243" t="s">
        <v>1122</v>
      </c>
      <c r="K212" s="243" t="s">
        <v>1135</v>
      </c>
      <c r="L212" s="243" t="s">
        <v>1143</v>
      </c>
      <c r="M212" s="243" t="s">
        <v>1151</v>
      </c>
      <c r="N212" s="243" t="s">
        <v>1154</v>
      </c>
      <c r="O212" s="243" t="s">
        <v>1157</v>
      </c>
      <c r="P212" s="243" t="s">
        <v>1168</v>
      </c>
      <c r="Q212" s="243" t="s">
        <v>1178</v>
      </c>
      <c r="R212" s="243" t="s">
        <v>1188</v>
      </c>
      <c r="S212" s="243" t="s">
        <v>1194</v>
      </c>
      <c r="T212" s="243" t="s">
        <v>1197</v>
      </c>
      <c r="U212" s="243" t="s">
        <v>1205</v>
      </c>
      <c r="V212" s="243" t="s">
        <v>1208</v>
      </c>
      <c r="W212" s="243" t="s">
        <v>1214</v>
      </c>
      <c r="X212" s="243" t="s">
        <v>1221</v>
      </c>
      <c r="Y212" s="243" t="s">
        <v>1224</v>
      </c>
      <c r="Z212" s="243" t="s">
        <v>1232</v>
      </c>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57"/>
    </row>
    <row r="213" spans="1:47" ht="60" customHeight="1" x14ac:dyDescent="0.35">
      <c r="A213" s="253" t="s">
        <v>5857</v>
      </c>
      <c r="B213" s="231" t="s">
        <v>5858</v>
      </c>
      <c r="C213" s="232" t="s">
        <v>5884</v>
      </c>
      <c r="D213" s="235" t="s">
        <v>5885</v>
      </c>
      <c r="E213" s="236" t="s">
        <v>5487</v>
      </c>
      <c r="F213" s="239" t="s">
        <v>5886</v>
      </c>
      <c r="G213" s="242" t="str">
        <f>IF(COUNTIF(H213:AU213,"&lt;&gt;")=0,"",SUMPRODUCT(((Recommendations[ImplStatus]="Implemented")+(Recommendations[ImplStatus]="Compensated"))*ISNUMBER(MATCH(Recommendations[Id],H213:AU213,0)))/COUNTIF(H213:AU213,"&lt;&gt;"))</f>
        <v/>
      </c>
      <c r="H213" s="243"/>
      <c r="I213" s="243"/>
      <c r="J213" s="243"/>
      <c r="K213" s="243"/>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57"/>
    </row>
    <row r="214" spans="1:47" ht="60" customHeight="1" x14ac:dyDescent="0.35">
      <c r="A214" s="253" t="s">
        <v>5857</v>
      </c>
      <c r="B214" s="231" t="s">
        <v>5858</v>
      </c>
      <c r="C214" s="232" t="s">
        <v>5887</v>
      </c>
      <c r="D214" s="235" t="s">
        <v>5888</v>
      </c>
      <c r="E214" s="236" t="s">
        <v>5554</v>
      </c>
      <c r="F214" s="239" t="s">
        <v>5889</v>
      </c>
      <c r="G214" s="242" t="str">
        <f>IF(COUNTIF(H214:AU214,"&lt;&gt;")=0,"",SUMPRODUCT(((Recommendations[ImplStatus]="Implemented")+(Recommendations[ImplStatus]="Compensated"))*ISNUMBER(MATCH(Recommendations[Id],H214:AU214,0)))/COUNTIF(H214:AU214,"&lt;&gt;"))</f>
        <v/>
      </c>
      <c r="H214" s="243"/>
      <c r="I214" s="243"/>
      <c r="J214" s="243"/>
      <c r="K214" s="243"/>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57"/>
    </row>
    <row r="215" spans="1:47" ht="60" customHeight="1" x14ac:dyDescent="0.35">
      <c r="A215" s="253" t="s">
        <v>5857</v>
      </c>
      <c r="B215" s="231" t="s">
        <v>5858</v>
      </c>
      <c r="C215" s="232" t="s">
        <v>5890</v>
      </c>
      <c r="D215" s="235" t="s">
        <v>5891</v>
      </c>
      <c r="E215" s="236" t="s">
        <v>5458</v>
      </c>
      <c r="F215" s="239" t="s">
        <v>5889</v>
      </c>
      <c r="G215" s="242" t="str">
        <f>IF(COUNTIF(H215:AU215,"&lt;&gt;")=0,"",SUMPRODUCT(((Recommendations[ImplStatus]="Implemented")+(Recommendations[ImplStatus]="Compensated"))*ISNUMBER(MATCH(Recommendations[Id],H215:AU215,0)))/COUNTIF(H215:AU215,"&lt;&gt;"))</f>
        <v/>
      </c>
      <c r="H215" s="243"/>
      <c r="I215" s="243"/>
      <c r="J215" s="243"/>
      <c r="K215" s="243"/>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57"/>
    </row>
    <row r="216" spans="1:47" ht="60" customHeight="1" x14ac:dyDescent="0.35">
      <c r="A216" s="253" t="s">
        <v>5857</v>
      </c>
      <c r="B216" s="231" t="s">
        <v>5858</v>
      </c>
      <c r="C216" s="232" t="s">
        <v>5892</v>
      </c>
      <c r="D216" s="235" t="s">
        <v>5893</v>
      </c>
      <c r="E216" s="236" t="s">
        <v>5458</v>
      </c>
      <c r="F216" s="239" t="s">
        <v>5889</v>
      </c>
      <c r="G216" s="242" t="str">
        <f>IF(COUNTIF(H216:AU216,"&lt;&gt;")=0,"",SUMPRODUCT(((Recommendations[ImplStatus]="Implemented")+(Recommendations[ImplStatus]="Compensated"))*ISNUMBER(MATCH(Recommendations[Id],H216:AU216,0)))/COUNTIF(H216:AU216,"&lt;&gt;"))</f>
        <v/>
      </c>
      <c r="H216" s="243"/>
      <c r="I216" s="243"/>
      <c r="J216" s="243"/>
      <c r="K216" s="243"/>
      <c r="L216" s="243"/>
      <c r="M216" s="243"/>
      <c r="N216" s="243"/>
      <c r="O216" s="243"/>
      <c r="P216" s="243"/>
      <c r="Q216" s="243"/>
      <c r="R216" s="243"/>
      <c r="S216" s="243"/>
      <c r="T216" s="243"/>
      <c r="U216" s="243"/>
      <c r="V216" s="243"/>
      <c r="W216" s="243"/>
      <c r="X216" s="243"/>
      <c r="Y216" s="243"/>
      <c r="Z216" s="243"/>
      <c r="AA216" s="243"/>
      <c r="AB216" s="243"/>
      <c r="AC216" s="243"/>
      <c r="AD216" s="243"/>
      <c r="AE216" s="243"/>
      <c r="AF216" s="243"/>
      <c r="AG216" s="243"/>
      <c r="AH216" s="243"/>
      <c r="AI216" s="243"/>
      <c r="AJ216" s="243"/>
      <c r="AK216" s="243"/>
      <c r="AL216" s="243"/>
      <c r="AM216" s="243"/>
      <c r="AN216" s="243"/>
      <c r="AO216" s="243"/>
      <c r="AP216" s="243"/>
      <c r="AQ216" s="243"/>
      <c r="AR216" s="243"/>
      <c r="AS216" s="243"/>
      <c r="AT216" s="243"/>
      <c r="AU216" s="257"/>
    </row>
    <row r="217" spans="1:47" ht="60" customHeight="1" x14ac:dyDescent="0.35">
      <c r="A217" s="253" t="s">
        <v>5857</v>
      </c>
      <c r="B217" s="231" t="s">
        <v>5858</v>
      </c>
      <c r="C217" s="232" t="s">
        <v>5894</v>
      </c>
      <c r="D217" s="235" t="s">
        <v>5895</v>
      </c>
      <c r="E217" s="236" t="s">
        <v>5487</v>
      </c>
      <c r="F217" s="239" t="s">
        <v>5889</v>
      </c>
      <c r="G217" s="242">
        <f>IF(COUNTIF(H217:AU217,"&lt;&gt;")=0,"",SUMPRODUCT(((Recommendations[ImplStatus]="Implemented")+(Recommendations[ImplStatus]="Compensated"))*ISNUMBER(MATCH(Recommendations[Id],H217:AU217,0)))/COUNTIF(H217:AU217,"&lt;&gt;"))</f>
        <v>0</v>
      </c>
      <c r="H217" s="243" t="s">
        <v>990</v>
      </c>
      <c r="I217" s="243" t="s">
        <v>998</v>
      </c>
      <c r="J217" s="243" t="s">
        <v>1006</v>
      </c>
      <c r="K217" s="243" t="s">
        <v>1243</v>
      </c>
      <c r="L217" s="243" t="s">
        <v>1246</v>
      </c>
      <c r="M217" s="243" t="s">
        <v>1255</v>
      </c>
      <c r="N217" s="243" t="s">
        <v>1264</v>
      </c>
      <c r="O217" s="243"/>
      <c r="P217" s="243"/>
      <c r="Q217" s="243"/>
      <c r="R217" s="243"/>
      <c r="S217" s="243"/>
      <c r="T217" s="243"/>
      <c r="U217" s="243"/>
      <c r="V217" s="243"/>
      <c r="W217" s="243"/>
      <c r="X217" s="243"/>
      <c r="Y217" s="243"/>
      <c r="Z217" s="243"/>
      <c r="AA217" s="243"/>
      <c r="AB217" s="243"/>
      <c r="AC217" s="243"/>
      <c r="AD217" s="243"/>
      <c r="AE217" s="243"/>
      <c r="AF217" s="243"/>
      <c r="AG217" s="243"/>
      <c r="AH217" s="243"/>
      <c r="AI217" s="243"/>
      <c r="AJ217" s="243"/>
      <c r="AK217" s="243"/>
      <c r="AL217" s="243"/>
      <c r="AM217" s="243"/>
      <c r="AN217" s="243"/>
      <c r="AO217" s="243"/>
      <c r="AP217" s="243"/>
      <c r="AQ217" s="243"/>
      <c r="AR217" s="243"/>
      <c r="AS217" s="243"/>
      <c r="AT217" s="243"/>
      <c r="AU217" s="257"/>
    </row>
    <row r="218" spans="1:47" ht="60" customHeight="1" x14ac:dyDescent="0.35">
      <c r="A218" s="253" t="s">
        <v>5857</v>
      </c>
      <c r="B218" s="231" t="s">
        <v>5858</v>
      </c>
      <c r="C218" s="232" t="s">
        <v>5896</v>
      </c>
      <c r="D218" s="235" t="s">
        <v>5897</v>
      </c>
      <c r="E218" s="236" t="s">
        <v>5487</v>
      </c>
      <c r="F218" s="239" t="s">
        <v>5889</v>
      </c>
      <c r="G218" s="242">
        <f>IF(COUNTIF(H218:AU218,"&lt;&gt;")=0,"",SUMPRODUCT(((Recommendations[ImplStatus]="Implemented")+(Recommendations[ImplStatus]="Compensated"))*ISNUMBER(MATCH(Recommendations[Id],H218:AU218,0)))/COUNTIF(H218:AU218,"&lt;&gt;"))</f>
        <v>0</v>
      </c>
      <c r="H218" s="243" t="s">
        <v>990</v>
      </c>
      <c r="I218" s="243" t="s">
        <v>998</v>
      </c>
      <c r="J218" s="243" t="s">
        <v>1006</v>
      </c>
      <c r="K218" s="243" t="s">
        <v>1243</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57"/>
    </row>
    <row r="219" spans="1:47" ht="60" customHeight="1" x14ac:dyDescent="0.35">
      <c r="A219" s="253" t="s">
        <v>5857</v>
      </c>
      <c r="B219" s="231" t="s">
        <v>5858</v>
      </c>
      <c r="C219" s="232" t="s">
        <v>5898</v>
      </c>
      <c r="D219" s="235" t="s">
        <v>5899</v>
      </c>
      <c r="E219" s="236" t="s">
        <v>5487</v>
      </c>
      <c r="F219" s="239" t="s">
        <v>5889</v>
      </c>
      <c r="G219" s="242" t="str">
        <f>IF(COUNTIF(H219:AU219,"&lt;&gt;")=0,"",SUMPRODUCT(((Recommendations[ImplStatus]="Implemented")+(Recommendations[ImplStatus]="Compensated"))*ISNUMBER(MATCH(Recommendations[Id],H219:AU219,0)))/COUNTIF(H219:AU219,"&lt;&gt;"))</f>
        <v/>
      </c>
      <c r="H219" s="243"/>
      <c r="I219" s="243"/>
      <c r="J219" s="243"/>
      <c r="K219" s="243"/>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57"/>
    </row>
    <row r="220" spans="1:47" ht="60" customHeight="1" x14ac:dyDescent="0.35">
      <c r="A220" s="253" t="s">
        <v>5857</v>
      </c>
      <c r="B220" s="231" t="s">
        <v>5858</v>
      </c>
      <c r="C220" s="232" t="s">
        <v>5900</v>
      </c>
      <c r="D220" s="235" t="s">
        <v>5901</v>
      </c>
      <c r="E220" s="236" t="s">
        <v>5487</v>
      </c>
      <c r="F220" s="239" t="s">
        <v>5889</v>
      </c>
      <c r="G220" s="242">
        <f>IF(COUNTIF(H220:AU220,"&lt;&gt;")=0,"",SUMPRODUCT(((Recommendations[ImplStatus]="Implemented")+(Recommendations[ImplStatus]="Compensated"))*ISNUMBER(MATCH(Recommendations[Id],H220:AU220,0)))/COUNTIF(H220:AU220,"&lt;&gt;"))</f>
        <v>0</v>
      </c>
      <c r="H220" s="243" t="s">
        <v>1252</v>
      </c>
      <c r="I220" s="243" t="s">
        <v>1261</v>
      </c>
      <c r="J220" s="243" t="s">
        <v>1270</v>
      </c>
      <c r="K220" s="243" t="s">
        <v>1276</v>
      </c>
      <c r="L220" s="243"/>
      <c r="M220" s="243"/>
      <c r="N220" s="243"/>
      <c r="O220" s="243"/>
      <c r="P220" s="243"/>
      <c r="Q220" s="243"/>
      <c r="R220" s="243"/>
      <c r="S220" s="243"/>
      <c r="T220" s="243"/>
      <c r="U220" s="243"/>
      <c r="V220" s="243"/>
      <c r="W220" s="243"/>
      <c r="X220" s="243"/>
      <c r="Y220" s="243"/>
      <c r="Z220" s="243"/>
      <c r="AA220" s="243"/>
      <c r="AB220" s="243"/>
      <c r="AC220" s="243"/>
      <c r="AD220" s="243"/>
      <c r="AE220" s="243"/>
      <c r="AF220" s="243"/>
      <c r="AG220" s="243"/>
      <c r="AH220" s="243"/>
      <c r="AI220" s="243"/>
      <c r="AJ220" s="243"/>
      <c r="AK220" s="243"/>
      <c r="AL220" s="243"/>
      <c r="AM220" s="243"/>
      <c r="AN220" s="243"/>
      <c r="AO220" s="243"/>
      <c r="AP220" s="243"/>
      <c r="AQ220" s="243"/>
      <c r="AR220" s="243"/>
      <c r="AS220" s="243"/>
      <c r="AT220" s="243"/>
      <c r="AU220" s="257"/>
    </row>
    <row r="221" spans="1:47" ht="60" customHeight="1" outlineLevel="2" x14ac:dyDescent="0.35">
      <c r="A221" s="252" t="s">
        <v>5857</v>
      </c>
      <c r="B221" s="230" t="s">
        <v>5902</v>
      </c>
      <c r="C221" s="230"/>
      <c r="D221" s="234"/>
      <c r="E221" s="230"/>
      <c r="F221" s="238"/>
      <c r="G221" s="241" t="str">
        <f>IF(COUNTIF(H221:AU221,"&lt;&gt;")=0,"",SUMPRODUCT(((Recommendations[ImplStatus]="Implemented")+(Recommendations[ImplStatus]="Compensated"))*ISNUMBER(MATCH(Recommendations[Id],H221:AU221,0)))/COUNTIF(H221:AU221,"&lt;&gt;"))</f>
        <v/>
      </c>
      <c r="H221" s="238"/>
      <c r="I221" s="238"/>
      <c r="J221" s="238"/>
      <c r="K221" s="238"/>
      <c r="L221" s="238"/>
      <c r="M221" s="238"/>
      <c r="N221" s="238"/>
      <c r="O221" s="238"/>
      <c r="P221" s="238"/>
      <c r="Q221" s="238"/>
      <c r="R221" s="238"/>
      <c r="S221" s="238"/>
      <c r="T221" s="238"/>
      <c r="U221" s="238"/>
      <c r="V221" s="238"/>
      <c r="W221" s="238"/>
      <c r="X221" s="238"/>
      <c r="Y221" s="238"/>
      <c r="Z221" s="238"/>
      <c r="AA221" s="238"/>
      <c r="AB221" s="238"/>
      <c r="AC221" s="238"/>
      <c r="AD221" s="238"/>
      <c r="AE221" s="238"/>
      <c r="AF221" s="238"/>
      <c r="AG221" s="238"/>
      <c r="AH221" s="238"/>
      <c r="AI221" s="238"/>
      <c r="AJ221" s="238"/>
      <c r="AK221" s="238"/>
      <c r="AL221" s="238"/>
      <c r="AM221" s="238"/>
      <c r="AN221" s="238"/>
      <c r="AO221" s="238"/>
      <c r="AP221" s="238"/>
      <c r="AQ221" s="238"/>
      <c r="AR221" s="238"/>
      <c r="AS221" s="238"/>
      <c r="AT221" s="238"/>
      <c r="AU221" s="256"/>
    </row>
    <row r="222" spans="1:47" ht="60" customHeight="1" x14ac:dyDescent="0.35">
      <c r="A222" s="253" t="s">
        <v>5857</v>
      </c>
      <c r="B222" s="231" t="s">
        <v>5902</v>
      </c>
      <c r="C222" s="232" t="s">
        <v>5903</v>
      </c>
      <c r="D222" s="235" t="s">
        <v>5904</v>
      </c>
      <c r="E222" s="236" t="s">
        <v>5554</v>
      </c>
      <c r="F222" s="239" t="s">
        <v>5905</v>
      </c>
      <c r="G222" s="242" t="str">
        <f>IF(COUNTIF(H222:AU222,"&lt;&gt;")=0,"",SUMPRODUCT(((Recommendations[ImplStatus]="Implemented")+(Recommendations[ImplStatus]="Compensated"))*ISNUMBER(MATCH(Recommendations[Id],H222:AU222,0)))/COUNTIF(H222:AU222,"&lt;&gt;"))</f>
        <v/>
      </c>
      <c r="H222" s="243"/>
      <c r="I222" s="243"/>
      <c r="J222" s="243"/>
      <c r="K222" s="243"/>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57"/>
    </row>
    <row r="223" spans="1:47" ht="60" customHeight="1" x14ac:dyDescent="0.35">
      <c r="A223" s="253" t="s">
        <v>5857</v>
      </c>
      <c r="B223" s="231" t="s">
        <v>5902</v>
      </c>
      <c r="C223" s="232" t="s">
        <v>5906</v>
      </c>
      <c r="D223" s="235" t="s">
        <v>5907</v>
      </c>
      <c r="E223" s="236" t="s">
        <v>5554</v>
      </c>
      <c r="F223" s="239" t="s">
        <v>5905</v>
      </c>
      <c r="G223" s="242" t="str">
        <f>IF(COUNTIF(H223:AU223,"&lt;&gt;")=0,"",SUMPRODUCT(((Recommendations[ImplStatus]="Implemented")+(Recommendations[ImplStatus]="Compensated"))*ISNUMBER(MATCH(Recommendations[Id],H223:AU223,0)))/COUNTIF(H223:AU223,"&lt;&gt;"))</f>
        <v/>
      </c>
      <c r="H223" s="243"/>
      <c r="I223" s="243"/>
      <c r="J223" s="243"/>
      <c r="K223" s="243"/>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57"/>
    </row>
    <row r="224" spans="1:47" ht="60" customHeight="1" x14ac:dyDescent="0.35">
      <c r="A224" s="253" t="s">
        <v>5857</v>
      </c>
      <c r="B224" s="231" t="s">
        <v>5902</v>
      </c>
      <c r="C224" s="232" t="s">
        <v>5908</v>
      </c>
      <c r="D224" s="235" t="s">
        <v>5909</v>
      </c>
      <c r="E224" s="236" t="s">
        <v>5554</v>
      </c>
      <c r="F224" s="239" t="s">
        <v>5905</v>
      </c>
      <c r="G224" s="242" t="str">
        <f>IF(COUNTIF(H224:AU224,"&lt;&gt;")=0,"",SUMPRODUCT(((Recommendations[ImplStatus]="Implemented")+(Recommendations[ImplStatus]="Compensated"))*ISNUMBER(MATCH(Recommendations[Id],H224:AU224,0)))/COUNTIF(H224:AU224,"&lt;&gt;"))</f>
        <v/>
      </c>
      <c r="H224" s="243"/>
      <c r="I224" s="243"/>
      <c r="J224" s="243"/>
      <c r="K224" s="243"/>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57"/>
    </row>
    <row r="225" spans="1:47" ht="60" customHeight="1" x14ac:dyDescent="0.35">
      <c r="A225" s="253" t="s">
        <v>5857</v>
      </c>
      <c r="B225" s="231" t="s">
        <v>5902</v>
      </c>
      <c r="C225" s="232" t="s">
        <v>5910</v>
      </c>
      <c r="D225" s="235" t="s">
        <v>5911</v>
      </c>
      <c r="E225" s="236" t="s">
        <v>5554</v>
      </c>
      <c r="F225" s="239" t="s">
        <v>5905</v>
      </c>
      <c r="G225" s="242" t="str">
        <f>IF(COUNTIF(H225:AU225,"&lt;&gt;")=0,"",SUMPRODUCT(((Recommendations[ImplStatus]="Implemented")+(Recommendations[ImplStatus]="Compensated"))*ISNUMBER(MATCH(Recommendations[Id],H225:AU225,0)))/COUNTIF(H225:AU225,"&lt;&gt;"))</f>
        <v/>
      </c>
      <c r="H225" s="243"/>
      <c r="I225" s="243"/>
      <c r="J225" s="243"/>
      <c r="K225" s="243"/>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57"/>
    </row>
    <row r="226" spans="1:47" ht="60" customHeight="1" x14ac:dyDescent="0.35">
      <c r="A226" s="253" t="s">
        <v>5857</v>
      </c>
      <c r="B226" s="231" t="s">
        <v>5902</v>
      </c>
      <c r="C226" s="232" t="s">
        <v>5912</v>
      </c>
      <c r="D226" s="235" t="s">
        <v>5913</v>
      </c>
      <c r="E226" s="236" t="s">
        <v>5554</v>
      </c>
      <c r="F226" s="239" t="s">
        <v>5905</v>
      </c>
      <c r="G226" s="242" t="str">
        <f>IF(COUNTIF(H226:AU226,"&lt;&gt;")=0,"",SUMPRODUCT(((Recommendations[ImplStatus]="Implemented")+(Recommendations[ImplStatus]="Compensated"))*ISNUMBER(MATCH(Recommendations[Id],H226:AU226,0)))/COUNTIF(H226:AU226,"&lt;&gt;"))</f>
        <v/>
      </c>
      <c r="H226" s="243"/>
      <c r="I226" s="243"/>
      <c r="J226" s="243"/>
      <c r="K226" s="243"/>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57"/>
    </row>
    <row r="227" spans="1:47" ht="60" customHeight="1" x14ac:dyDescent="0.35">
      <c r="A227" s="253" t="s">
        <v>5857</v>
      </c>
      <c r="B227" s="231" t="s">
        <v>5902</v>
      </c>
      <c r="C227" s="232" t="s">
        <v>5914</v>
      </c>
      <c r="D227" s="235" t="s">
        <v>5915</v>
      </c>
      <c r="E227" s="236" t="s">
        <v>5554</v>
      </c>
      <c r="F227" s="239" t="s">
        <v>5905</v>
      </c>
      <c r="G227" s="242">
        <f>IF(COUNTIF(H227:AU227,"&lt;&gt;")=0,"",SUMPRODUCT(((Recommendations[ImplStatus]="Implemented")+(Recommendations[ImplStatus]="Compensated"))*ISNUMBER(MATCH(Recommendations[Id],H227:AU227,0)))/COUNTIF(H227:AU227,"&lt;&gt;"))</f>
        <v>0</v>
      </c>
      <c r="H227" s="243" t="s">
        <v>520</v>
      </c>
      <c r="I227" s="243" t="s">
        <v>528</v>
      </c>
      <c r="J227" s="243"/>
      <c r="K227" s="243"/>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57"/>
    </row>
    <row r="228" spans="1:47" ht="60" customHeight="1" x14ac:dyDescent="0.35">
      <c r="A228" s="253" t="s">
        <v>5857</v>
      </c>
      <c r="B228" s="231" t="s">
        <v>5902</v>
      </c>
      <c r="C228" s="232" t="s">
        <v>5916</v>
      </c>
      <c r="D228" s="235" t="s">
        <v>5917</v>
      </c>
      <c r="E228" s="236" t="s">
        <v>5554</v>
      </c>
      <c r="F228" s="239" t="s">
        <v>5905</v>
      </c>
      <c r="G228" s="242" t="str">
        <f>IF(COUNTIF(H228:AU228,"&lt;&gt;")=0,"",SUMPRODUCT(((Recommendations[ImplStatus]="Implemented")+(Recommendations[ImplStatus]="Compensated"))*ISNUMBER(MATCH(Recommendations[Id],H228:AU228,0)))/COUNTIF(H228:AU228,"&lt;&gt;"))</f>
        <v/>
      </c>
      <c r="H228" s="243"/>
      <c r="I228" s="243"/>
      <c r="J228" s="243"/>
      <c r="K228" s="243"/>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57"/>
    </row>
    <row r="229" spans="1:47" ht="60" customHeight="1" x14ac:dyDescent="0.35">
      <c r="A229" s="253" t="s">
        <v>5857</v>
      </c>
      <c r="B229" s="231" t="s">
        <v>5902</v>
      </c>
      <c r="C229" s="232" t="s">
        <v>5918</v>
      </c>
      <c r="D229" s="235" t="s">
        <v>5919</v>
      </c>
      <c r="E229" s="236" t="s">
        <v>5458</v>
      </c>
      <c r="F229" s="239" t="s">
        <v>5905</v>
      </c>
      <c r="G229" s="242" t="str">
        <f>IF(COUNTIF(H229:AU229,"&lt;&gt;")=0,"",SUMPRODUCT(((Recommendations[ImplStatus]="Implemented")+(Recommendations[ImplStatus]="Compensated"))*ISNUMBER(MATCH(Recommendations[Id],H229:AU229,0)))/COUNTIF(H229:AU229,"&lt;&gt;"))</f>
        <v/>
      </c>
      <c r="H229" s="243"/>
      <c r="I229" s="243"/>
      <c r="J229" s="243"/>
      <c r="K229" s="243"/>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57"/>
    </row>
    <row r="230" spans="1:47" ht="60" customHeight="1" x14ac:dyDescent="0.35">
      <c r="A230" s="253" t="s">
        <v>5857</v>
      </c>
      <c r="B230" s="231" t="s">
        <v>5902</v>
      </c>
      <c r="C230" s="232" t="s">
        <v>5920</v>
      </c>
      <c r="D230" s="235" t="s">
        <v>5921</v>
      </c>
      <c r="E230" s="236" t="s">
        <v>5458</v>
      </c>
      <c r="F230" s="239" t="s">
        <v>5905</v>
      </c>
      <c r="G230" s="242" t="str">
        <f>IF(COUNTIF(H230:AU230,"&lt;&gt;")=0,"",SUMPRODUCT(((Recommendations[ImplStatus]="Implemented")+(Recommendations[ImplStatus]="Compensated"))*ISNUMBER(MATCH(Recommendations[Id],H230:AU230,0)))/COUNTIF(H230:AU230,"&lt;&gt;"))</f>
        <v/>
      </c>
      <c r="H230" s="243"/>
      <c r="I230" s="243"/>
      <c r="J230" s="243"/>
      <c r="K230" s="243"/>
      <c r="L230" s="243"/>
      <c r="M230" s="243"/>
      <c r="N230" s="243"/>
      <c r="O230" s="243"/>
      <c r="P230" s="243"/>
      <c r="Q230" s="243"/>
      <c r="R230" s="243"/>
      <c r="S230" s="243"/>
      <c r="T230" s="243"/>
      <c r="U230" s="243"/>
      <c r="V230" s="243"/>
      <c r="W230" s="243"/>
      <c r="X230" s="243"/>
      <c r="Y230" s="243"/>
      <c r="Z230" s="243"/>
      <c r="AA230" s="243"/>
      <c r="AB230" s="243"/>
      <c r="AC230" s="243"/>
      <c r="AD230" s="243"/>
      <c r="AE230" s="243"/>
      <c r="AF230" s="243"/>
      <c r="AG230" s="243"/>
      <c r="AH230" s="243"/>
      <c r="AI230" s="243"/>
      <c r="AJ230" s="243"/>
      <c r="AK230" s="243"/>
      <c r="AL230" s="243"/>
      <c r="AM230" s="243"/>
      <c r="AN230" s="243"/>
      <c r="AO230" s="243"/>
      <c r="AP230" s="243"/>
      <c r="AQ230" s="243"/>
      <c r="AR230" s="243"/>
      <c r="AS230" s="243"/>
      <c r="AT230" s="243"/>
      <c r="AU230" s="257"/>
    </row>
    <row r="231" spans="1:47" ht="60" customHeight="1" x14ac:dyDescent="0.35">
      <c r="A231" s="253" t="s">
        <v>5857</v>
      </c>
      <c r="B231" s="231" t="s">
        <v>5902</v>
      </c>
      <c r="C231" s="232" t="s">
        <v>5922</v>
      </c>
      <c r="D231" s="235" t="s">
        <v>5923</v>
      </c>
      <c r="E231" s="236" t="s">
        <v>5554</v>
      </c>
      <c r="F231" s="239" t="s">
        <v>5924</v>
      </c>
      <c r="G231" s="242">
        <f>IF(COUNTIF(H231:AU231,"&lt;&gt;")=0,"",SUMPRODUCT(((Recommendations[ImplStatus]="Implemented")+(Recommendations[ImplStatus]="Compensated"))*ISNUMBER(MATCH(Recommendations[Id],H231:AU231,0)))/COUNTIF(H231:AU231,"&lt;&gt;"))</f>
        <v>0</v>
      </c>
      <c r="H231" s="243" t="s">
        <v>52</v>
      </c>
      <c r="I231" s="243" t="s">
        <v>61</v>
      </c>
      <c r="J231" s="243" t="s">
        <v>67</v>
      </c>
      <c r="K231" s="243" t="s">
        <v>74</v>
      </c>
      <c r="L231" s="243" t="s">
        <v>81</v>
      </c>
      <c r="M231" s="243" t="s">
        <v>87</v>
      </c>
      <c r="N231" s="243" t="s">
        <v>94</v>
      </c>
      <c r="O231" s="243" t="s">
        <v>101</v>
      </c>
      <c r="P231" s="243" t="s">
        <v>107</v>
      </c>
      <c r="Q231" s="243" t="s">
        <v>113</v>
      </c>
      <c r="R231" s="243" t="s">
        <v>120</v>
      </c>
      <c r="S231" s="243" t="s">
        <v>127</v>
      </c>
      <c r="T231" s="243" t="s">
        <v>133</v>
      </c>
      <c r="U231" s="243" t="s">
        <v>140</v>
      </c>
      <c r="V231" s="243" t="s">
        <v>146</v>
      </c>
      <c r="W231" s="243" t="s">
        <v>153</v>
      </c>
      <c r="X231" s="243" t="s">
        <v>1347</v>
      </c>
      <c r="Y231" s="243" t="s">
        <v>1350</v>
      </c>
      <c r="Z231" s="243" t="s">
        <v>1353</v>
      </c>
      <c r="AA231" s="243" t="s">
        <v>1616</v>
      </c>
      <c r="AB231" s="243"/>
      <c r="AC231" s="243"/>
      <c r="AD231" s="243"/>
      <c r="AE231" s="243"/>
      <c r="AF231" s="243"/>
      <c r="AG231" s="243"/>
      <c r="AH231" s="243"/>
      <c r="AI231" s="243"/>
      <c r="AJ231" s="243"/>
      <c r="AK231" s="243"/>
      <c r="AL231" s="243"/>
      <c r="AM231" s="243"/>
      <c r="AN231" s="243"/>
      <c r="AO231" s="243"/>
      <c r="AP231" s="243"/>
      <c r="AQ231" s="243"/>
      <c r="AR231" s="243"/>
      <c r="AS231" s="243"/>
      <c r="AT231" s="243"/>
      <c r="AU231" s="257"/>
    </row>
    <row r="232" spans="1:47" ht="60" customHeight="1" x14ac:dyDescent="0.35">
      <c r="A232" s="253" t="s">
        <v>5857</v>
      </c>
      <c r="B232" s="231" t="s">
        <v>5902</v>
      </c>
      <c r="C232" s="232" t="s">
        <v>5925</v>
      </c>
      <c r="D232" s="235" t="s">
        <v>5926</v>
      </c>
      <c r="E232" s="236" t="s">
        <v>5554</v>
      </c>
      <c r="F232" s="239" t="s">
        <v>5924</v>
      </c>
      <c r="G232" s="242">
        <f>IF(COUNTIF(H232:AU232,"&lt;&gt;")=0,"",SUMPRODUCT(((Recommendations[ImplStatus]="Implemented")+(Recommendations[ImplStatus]="Compensated"))*ISNUMBER(MATCH(Recommendations[Id],H232:AU232,0)))/COUNTIF(H232:AU232,"&lt;&gt;"))</f>
        <v>0</v>
      </c>
      <c r="H232" s="243" t="s">
        <v>87</v>
      </c>
      <c r="I232" s="243"/>
      <c r="J232" s="243"/>
      <c r="K232" s="243"/>
      <c r="L232" s="243"/>
      <c r="M232" s="243"/>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57"/>
    </row>
    <row r="233" spans="1:47" ht="60" customHeight="1" x14ac:dyDescent="0.35">
      <c r="A233" s="253" t="s">
        <v>5857</v>
      </c>
      <c r="B233" s="231" t="s">
        <v>5902</v>
      </c>
      <c r="C233" s="232" t="s">
        <v>5927</v>
      </c>
      <c r="D233" s="235" t="s">
        <v>5928</v>
      </c>
      <c r="E233" s="236" t="s">
        <v>5487</v>
      </c>
      <c r="F233" s="239" t="s">
        <v>5924</v>
      </c>
      <c r="G233" s="242" t="str">
        <f>IF(COUNTIF(H233:AU233,"&lt;&gt;")=0,"",SUMPRODUCT(((Recommendations[ImplStatus]="Implemented")+(Recommendations[ImplStatus]="Compensated"))*ISNUMBER(MATCH(Recommendations[Id],H233:AU233,0)))/COUNTIF(H233:AU233,"&lt;&gt;"))</f>
        <v/>
      </c>
      <c r="H233" s="243"/>
      <c r="I233" s="243"/>
      <c r="J233" s="243"/>
      <c r="K233" s="243"/>
      <c r="L233" s="243"/>
      <c r="M233" s="243"/>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57"/>
    </row>
    <row r="234" spans="1:47" ht="60" customHeight="1" x14ac:dyDescent="0.35">
      <c r="A234" s="253" t="s">
        <v>5857</v>
      </c>
      <c r="B234" s="231" t="s">
        <v>5902</v>
      </c>
      <c r="C234" s="232" t="s">
        <v>5929</v>
      </c>
      <c r="D234" s="235" t="s">
        <v>5930</v>
      </c>
      <c r="E234" s="236" t="s">
        <v>5487</v>
      </c>
      <c r="F234" s="239" t="s">
        <v>5924</v>
      </c>
      <c r="G234" s="242" t="str">
        <f>IF(COUNTIF(H234:AU234,"&lt;&gt;")=0,"",SUMPRODUCT(((Recommendations[ImplStatus]="Implemented")+(Recommendations[ImplStatus]="Compensated"))*ISNUMBER(MATCH(Recommendations[Id],H234:AU234,0)))/COUNTIF(H234:AU234,"&lt;&gt;"))</f>
        <v/>
      </c>
      <c r="H234" s="243"/>
      <c r="I234" s="243"/>
      <c r="J234" s="243"/>
      <c r="K234" s="243"/>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57"/>
    </row>
    <row r="235" spans="1:47" ht="60" customHeight="1" x14ac:dyDescent="0.35">
      <c r="A235" s="253" t="s">
        <v>5857</v>
      </c>
      <c r="B235" s="231" t="s">
        <v>5902</v>
      </c>
      <c r="C235" s="232" t="s">
        <v>5931</v>
      </c>
      <c r="D235" s="235" t="s">
        <v>5932</v>
      </c>
      <c r="E235" s="236" t="s">
        <v>5554</v>
      </c>
      <c r="F235" s="239" t="s">
        <v>5924</v>
      </c>
      <c r="G235" s="242" t="str">
        <f>IF(COUNTIF(H235:AU235,"&lt;&gt;")=0,"",SUMPRODUCT(((Recommendations[ImplStatus]="Implemented")+(Recommendations[ImplStatus]="Compensated"))*ISNUMBER(MATCH(Recommendations[Id],H235:AU235,0)))/COUNTIF(H235:AU235,"&lt;&gt;"))</f>
        <v/>
      </c>
      <c r="H235" s="243"/>
      <c r="I235" s="243"/>
      <c r="J235" s="243"/>
      <c r="K235" s="243"/>
      <c r="L235" s="243"/>
      <c r="M235" s="243"/>
      <c r="N235" s="243"/>
      <c r="O235" s="243"/>
      <c r="P235" s="243"/>
      <c r="Q235" s="243"/>
      <c r="R235" s="243"/>
      <c r="S235" s="243"/>
      <c r="T235" s="243"/>
      <c r="U235" s="243"/>
      <c r="V235" s="243"/>
      <c r="W235" s="243"/>
      <c r="X235" s="243"/>
      <c r="Y235" s="243"/>
      <c r="Z235" s="243"/>
      <c r="AA235" s="243"/>
      <c r="AB235" s="243"/>
      <c r="AC235" s="243"/>
      <c r="AD235" s="243"/>
      <c r="AE235" s="243"/>
      <c r="AF235" s="243"/>
      <c r="AG235" s="243"/>
      <c r="AH235" s="243"/>
      <c r="AI235" s="243"/>
      <c r="AJ235" s="243"/>
      <c r="AK235" s="243"/>
      <c r="AL235" s="243"/>
      <c r="AM235" s="243"/>
      <c r="AN235" s="243"/>
      <c r="AO235" s="243"/>
      <c r="AP235" s="243"/>
      <c r="AQ235" s="243"/>
      <c r="AR235" s="243"/>
      <c r="AS235" s="243"/>
      <c r="AT235" s="243"/>
      <c r="AU235" s="257"/>
    </row>
    <row r="236" spans="1:47" ht="60" customHeight="1" x14ac:dyDescent="0.35">
      <c r="A236" s="253" t="s">
        <v>5857</v>
      </c>
      <c r="B236" s="231" t="s">
        <v>5902</v>
      </c>
      <c r="C236" s="232" t="s">
        <v>5933</v>
      </c>
      <c r="D236" s="235" t="s">
        <v>5934</v>
      </c>
      <c r="E236" s="236" t="s">
        <v>5487</v>
      </c>
      <c r="F236" s="239" t="s">
        <v>5924</v>
      </c>
      <c r="G236" s="242" t="str">
        <f>IF(COUNTIF(H236:AU236,"&lt;&gt;")=0,"",SUMPRODUCT(((Recommendations[ImplStatus]="Implemented")+(Recommendations[ImplStatus]="Compensated"))*ISNUMBER(MATCH(Recommendations[Id],H236:AU236,0)))/COUNTIF(H236:AU236,"&lt;&gt;"))</f>
        <v/>
      </c>
      <c r="H236" s="243"/>
      <c r="I236" s="243"/>
      <c r="J236" s="243"/>
      <c r="K236" s="243"/>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57"/>
    </row>
    <row r="237" spans="1:47" ht="60" customHeight="1" outlineLevel="2" x14ac:dyDescent="0.35">
      <c r="A237" s="252" t="s">
        <v>5857</v>
      </c>
      <c r="B237" s="230" t="s">
        <v>3770</v>
      </c>
      <c r="C237" s="230"/>
      <c r="D237" s="234"/>
      <c r="E237" s="230"/>
      <c r="F237" s="238"/>
      <c r="G237" s="241" t="str">
        <f>IF(COUNTIF(H237:AU237,"&lt;&gt;")=0,"",SUMPRODUCT(((Recommendations[ImplStatus]="Implemented")+(Recommendations[ImplStatus]="Compensated"))*ISNUMBER(MATCH(Recommendations[Id],H237:AU237,0)))/COUNTIF(H237:AU237,"&lt;&gt;"))</f>
        <v/>
      </c>
      <c r="H237" s="238"/>
      <c r="I237" s="238"/>
      <c r="J237" s="238"/>
      <c r="K237" s="238"/>
      <c r="L237" s="238"/>
      <c r="M237" s="238"/>
      <c r="N237" s="238"/>
      <c r="O237" s="238"/>
      <c r="P237" s="238"/>
      <c r="Q237" s="238"/>
      <c r="R237" s="238"/>
      <c r="S237" s="238"/>
      <c r="T237" s="238"/>
      <c r="U237" s="238"/>
      <c r="V237" s="238"/>
      <c r="W237" s="238"/>
      <c r="X237" s="238"/>
      <c r="Y237" s="238"/>
      <c r="Z237" s="238"/>
      <c r="AA237" s="238"/>
      <c r="AB237" s="238"/>
      <c r="AC237" s="238"/>
      <c r="AD237" s="238"/>
      <c r="AE237" s="238"/>
      <c r="AF237" s="238"/>
      <c r="AG237" s="238"/>
      <c r="AH237" s="238"/>
      <c r="AI237" s="238"/>
      <c r="AJ237" s="238"/>
      <c r="AK237" s="238"/>
      <c r="AL237" s="238"/>
      <c r="AM237" s="238"/>
      <c r="AN237" s="238"/>
      <c r="AO237" s="238"/>
      <c r="AP237" s="238"/>
      <c r="AQ237" s="238"/>
      <c r="AR237" s="238"/>
      <c r="AS237" s="238"/>
      <c r="AT237" s="238"/>
      <c r="AU237" s="256"/>
    </row>
    <row r="238" spans="1:47" ht="60" customHeight="1" x14ac:dyDescent="0.35">
      <c r="A238" s="253" t="s">
        <v>5857</v>
      </c>
      <c r="B238" s="231" t="s">
        <v>3770</v>
      </c>
      <c r="C238" s="232" t="s">
        <v>5935</v>
      </c>
      <c r="D238" s="235" t="s">
        <v>5936</v>
      </c>
      <c r="E238" s="236" t="s">
        <v>5458</v>
      </c>
      <c r="F238" s="239" t="s">
        <v>5937</v>
      </c>
      <c r="G238" s="242">
        <f>IF(COUNTIF(H238:AU238,"&lt;&gt;")=0,"",SUMPRODUCT(((Recommendations[ImplStatus]="Implemented")+(Recommendations[ImplStatus]="Compensated"))*ISNUMBER(MATCH(Recommendations[Id],H238:AU238,0)))/COUNTIF(H238:AU238,"&lt;&gt;"))</f>
        <v>0</v>
      </c>
      <c r="H238" s="243" t="s">
        <v>676</v>
      </c>
      <c r="I238" s="243" t="s">
        <v>679</v>
      </c>
      <c r="J238" s="243" t="s">
        <v>697</v>
      </c>
      <c r="K238" s="243"/>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57"/>
    </row>
    <row r="239" spans="1:47" ht="60" customHeight="1" x14ac:dyDescent="0.35">
      <c r="A239" s="253" t="s">
        <v>5857</v>
      </c>
      <c r="B239" s="231" t="s">
        <v>3770</v>
      </c>
      <c r="C239" s="232" t="s">
        <v>5938</v>
      </c>
      <c r="D239" s="235" t="s">
        <v>5939</v>
      </c>
      <c r="E239" s="236" t="s">
        <v>5458</v>
      </c>
      <c r="F239" s="239" t="s">
        <v>5937</v>
      </c>
      <c r="G239" s="242" t="str">
        <f>IF(COUNTIF(H239:AU239,"&lt;&gt;")=0,"",SUMPRODUCT(((Recommendations[ImplStatus]="Implemented")+(Recommendations[ImplStatus]="Compensated"))*ISNUMBER(MATCH(Recommendations[Id],H239:AU239,0)))/COUNTIF(H239:AU239,"&lt;&gt;"))</f>
        <v/>
      </c>
      <c r="H239" s="243"/>
      <c r="I239" s="243"/>
      <c r="J239" s="243"/>
      <c r="K239" s="243"/>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57"/>
    </row>
    <row r="240" spans="1:47" ht="60" customHeight="1" x14ac:dyDescent="0.35">
      <c r="A240" s="253" t="s">
        <v>5857</v>
      </c>
      <c r="B240" s="231" t="s">
        <v>3770</v>
      </c>
      <c r="C240" s="232" t="s">
        <v>5940</v>
      </c>
      <c r="D240" s="235" t="s">
        <v>5941</v>
      </c>
      <c r="E240" s="236" t="s">
        <v>5458</v>
      </c>
      <c r="F240" s="239" t="s">
        <v>5937</v>
      </c>
      <c r="G240" s="242" t="str">
        <f>IF(COUNTIF(H240:AU240,"&lt;&gt;")=0,"",SUMPRODUCT(((Recommendations[ImplStatus]="Implemented")+(Recommendations[ImplStatus]="Compensated"))*ISNUMBER(MATCH(Recommendations[Id],H240:AU240,0)))/COUNTIF(H240:AU240,"&lt;&gt;"))</f>
        <v/>
      </c>
      <c r="H240" s="243"/>
      <c r="I240" s="243"/>
      <c r="J240" s="243"/>
      <c r="K240" s="243"/>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57"/>
    </row>
    <row r="241" spans="1:47" ht="60" customHeight="1" x14ac:dyDescent="0.35">
      <c r="A241" s="253" t="s">
        <v>5857</v>
      </c>
      <c r="B241" s="231" t="s">
        <v>3770</v>
      </c>
      <c r="C241" s="232" t="s">
        <v>5942</v>
      </c>
      <c r="D241" s="235" t="s">
        <v>5943</v>
      </c>
      <c r="E241" s="236" t="s">
        <v>5458</v>
      </c>
      <c r="F241" s="239" t="s">
        <v>5937</v>
      </c>
      <c r="G241" s="242" t="str">
        <f>IF(COUNTIF(H241:AU241,"&lt;&gt;")=0,"",SUMPRODUCT(((Recommendations[ImplStatus]="Implemented")+(Recommendations[ImplStatus]="Compensated"))*ISNUMBER(MATCH(Recommendations[Id],H241:AU241,0)))/COUNTIF(H241:AU241,"&lt;&gt;"))</f>
        <v/>
      </c>
      <c r="H241" s="243"/>
      <c r="I241" s="243"/>
      <c r="J241" s="243"/>
      <c r="K241" s="243"/>
      <c r="L241" s="243"/>
      <c r="M241" s="243"/>
      <c r="N241" s="243"/>
      <c r="O241" s="243"/>
      <c r="P241" s="243"/>
      <c r="Q241" s="243"/>
      <c r="R241" s="243"/>
      <c r="S241" s="243"/>
      <c r="T241" s="243"/>
      <c r="U241" s="243"/>
      <c r="V241" s="243"/>
      <c r="W241" s="243"/>
      <c r="X241" s="243"/>
      <c r="Y241" s="243"/>
      <c r="Z241" s="243"/>
      <c r="AA241" s="243"/>
      <c r="AB241" s="243"/>
      <c r="AC241" s="243"/>
      <c r="AD241" s="243"/>
      <c r="AE241" s="243"/>
      <c r="AF241" s="243"/>
      <c r="AG241" s="243"/>
      <c r="AH241" s="243"/>
      <c r="AI241" s="243"/>
      <c r="AJ241" s="243"/>
      <c r="AK241" s="243"/>
      <c r="AL241" s="243"/>
      <c r="AM241" s="243"/>
      <c r="AN241" s="243"/>
      <c r="AO241" s="243"/>
      <c r="AP241" s="243"/>
      <c r="AQ241" s="243"/>
      <c r="AR241" s="243"/>
      <c r="AS241" s="243"/>
      <c r="AT241" s="243"/>
      <c r="AU241" s="257"/>
    </row>
    <row r="242" spans="1:47" ht="60" customHeight="1" x14ac:dyDescent="0.35">
      <c r="A242" s="253" t="s">
        <v>5857</v>
      </c>
      <c r="B242" s="231" t="s">
        <v>3770</v>
      </c>
      <c r="C242" s="232" t="s">
        <v>5944</v>
      </c>
      <c r="D242" s="235" t="s">
        <v>5945</v>
      </c>
      <c r="E242" s="236" t="s">
        <v>5458</v>
      </c>
      <c r="F242" s="239" t="s">
        <v>5937</v>
      </c>
      <c r="G242" s="242">
        <f>IF(COUNTIF(H242:AU242,"&lt;&gt;")=0,"",SUMPRODUCT(((Recommendations[ImplStatus]="Implemented")+(Recommendations[ImplStatus]="Compensated"))*ISNUMBER(MATCH(Recommendations[Id],H242:AU242,0)))/COUNTIF(H242:AU242,"&lt;&gt;"))</f>
        <v>0</v>
      </c>
      <c r="H242" s="243" t="s">
        <v>1964</v>
      </c>
      <c r="I242" s="243" t="s">
        <v>1972</v>
      </c>
      <c r="J242" s="243"/>
      <c r="K242" s="243"/>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57"/>
    </row>
    <row r="243" spans="1:47" ht="60" customHeight="1" x14ac:dyDescent="0.35">
      <c r="A243" s="253" t="s">
        <v>5857</v>
      </c>
      <c r="B243" s="231" t="s">
        <v>3770</v>
      </c>
      <c r="C243" s="232" t="s">
        <v>5946</v>
      </c>
      <c r="D243" s="235" t="s">
        <v>5947</v>
      </c>
      <c r="E243" s="236" t="s">
        <v>5458</v>
      </c>
      <c r="F243" s="239" t="s">
        <v>5937</v>
      </c>
      <c r="G243" s="242" t="str">
        <f>IF(COUNTIF(H243:AU243,"&lt;&gt;")=0,"",SUMPRODUCT(((Recommendations[ImplStatus]="Implemented")+(Recommendations[ImplStatus]="Compensated"))*ISNUMBER(MATCH(Recommendations[Id],H243:AU243,0)))/COUNTIF(H243:AU243,"&lt;&gt;"))</f>
        <v/>
      </c>
      <c r="H243" s="243"/>
      <c r="I243" s="243"/>
      <c r="J243" s="243"/>
      <c r="K243" s="243"/>
      <c r="L243" s="243"/>
      <c r="M243" s="243"/>
      <c r="N243" s="243"/>
      <c r="O243" s="243"/>
      <c r="P243" s="243"/>
      <c r="Q243" s="243"/>
      <c r="R243" s="243"/>
      <c r="S243" s="243"/>
      <c r="T243" s="243"/>
      <c r="U243" s="243"/>
      <c r="V243" s="243"/>
      <c r="W243" s="243"/>
      <c r="X243" s="243"/>
      <c r="Y243" s="243"/>
      <c r="Z243" s="243"/>
      <c r="AA243" s="243"/>
      <c r="AB243" s="243"/>
      <c r="AC243" s="243"/>
      <c r="AD243" s="243"/>
      <c r="AE243" s="243"/>
      <c r="AF243" s="243"/>
      <c r="AG243" s="243"/>
      <c r="AH243" s="243"/>
      <c r="AI243" s="243"/>
      <c r="AJ243" s="243"/>
      <c r="AK243" s="243"/>
      <c r="AL243" s="243"/>
      <c r="AM243" s="243"/>
      <c r="AN243" s="243"/>
      <c r="AO243" s="243"/>
      <c r="AP243" s="243"/>
      <c r="AQ243" s="243"/>
      <c r="AR243" s="243"/>
      <c r="AS243" s="243"/>
      <c r="AT243" s="243"/>
      <c r="AU243" s="257"/>
    </row>
    <row r="244" spans="1:47" ht="60" customHeight="1" x14ac:dyDescent="0.35">
      <c r="A244" s="253" t="s">
        <v>5857</v>
      </c>
      <c r="B244" s="231" t="s">
        <v>3770</v>
      </c>
      <c r="C244" s="232" t="s">
        <v>5948</v>
      </c>
      <c r="D244" s="235" t="s">
        <v>5949</v>
      </c>
      <c r="E244" s="236" t="s">
        <v>5458</v>
      </c>
      <c r="F244" s="239" t="s">
        <v>5937</v>
      </c>
      <c r="G244" s="242">
        <f>IF(COUNTIF(H244:AU244,"&lt;&gt;")=0,"",SUMPRODUCT(((Recommendations[ImplStatus]="Implemented")+(Recommendations[ImplStatus]="Compensated"))*ISNUMBER(MATCH(Recommendations[Id],H244:AU244,0)))/COUNTIF(H244:AU244,"&lt;&gt;"))</f>
        <v>0</v>
      </c>
      <c r="H244" s="243" t="s">
        <v>189</v>
      </c>
      <c r="I244" s="243" t="s">
        <v>197</v>
      </c>
      <c r="J244" s="243" t="s">
        <v>204</v>
      </c>
      <c r="K244" s="243" t="s">
        <v>211</v>
      </c>
      <c r="L244" s="243" t="s">
        <v>217</v>
      </c>
      <c r="M244" s="243" t="s">
        <v>224</v>
      </c>
      <c r="N244" s="243"/>
      <c r="O244" s="243"/>
      <c r="P244" s="243"/>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57"/>
    </row>
    <row r="245" spans="1:47" ht="60" customHeight="1" x14ac:dyDescent="0.35">
      <c r="A245" s="253" t="s">
        <v>5857</v>
      </c>
      <c r="B245" s="231" t="s">
        <v>3770</v>
      </c>
      <c r="C245" s="232" t="s">
        <v>5950</v>
      </c>
      <c r="D245" s="235" t="s">
        <v>5951</v>
      </c>
      <c r="E245" s="236" t="s">
        <v>5458</v>
      </c>
      <c r="F245" s="239" t="s">
        <v>5937</v>
      </c>
      <c r="G245" s="242" t="str">
        <f>IF(COUNTIF(H245:AU245,"&lt;&gt;")=0,"",SUMPRODUCT(((Recommendations[ImplStatus]="Implemented")+(Recommendations[ImplStatus]="Compensated"))*ISNUMBER(MATCH(Recommendations[Id],H245:AU245,0)))/COUNTIF(H245:AU245,"&lt;&gt;"))</f>
        <v/>
      </c>
      <c r="H245" s="243"/>
      <c r="I245" s="243"/>
      <c r="J245" s="243"/>
      <c r="K245" s="243"/>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57"/>
    </row>
    <row r="246" spans="1:47" ht="60" customHeight="1" x14ac:dyDescent="0.35">
      <c r="A246" s="253" t="s">
        <v>5857</v>
      </c>
      <c r="B246" s="231" t="s">
        <v>3770</v>
      </c>
      <c r="C246" s="232" t="s">
        <v>5952</v>
      </c>
      <c r="D246" s="235" t="s">
        <v>5953</v>
      </c>
      <c r="E246" s="236" t="s">
        <v>5458</v>
      </c>
      <c r="F246" s="239" t="s">
        <v>5937</v>
      </c>
      <c r="G246" s="242" t="str">
        <f>IF(COUNTIF(H246:AU246,"&lt;&gt;")=0,"",SUMPRODUCT(((Recommendations[ImplStatus]="Implemented")+(Recommendations[ImplStatus]="Compensated"))*ISNUMBER(MATCH(Recommendations[Id],H246:AU246,0)))/COUNTIF(H246:AU246,"&lt;&gt;"))</f>
        <v/>
      </c>
      <c r="H246" s="243"/>
      <c r="I246" s="243"/>
      <c r="J246" s="243"/>
      <c r="K246" s="243"/>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57"/>
    </row>
    <row r="247" spans="1:47" ht="60" customHeight="1" x14ac:dyDescent="0.35">
      <c r="A247" s="253" t="s">
        <v>5857</v>
      </c>
      <c r="B247" s="231" t="s">
        <v>3770</v>
      </c>
      <c r="C247" s="232" t="s">
        <v>5954</v>
      </c>
      <c r="D247" s="235" t="s">
        <v>5955</v>
      </c>
      <c r="E247" s="236" t="s">
        <v>5458</v>
      </c>
      <c r="F247" s="239" t="s">
        <v>5937</v>
      </c>
      <c r="G247" s="242" t="str">
        <f>IF(COUNTIF(H247:AU247,"&lt;&gt;")=0,"",SUMPRODUCT(((Recommendations[ImplStatus]="Implemented")+(Recommendations[ImplStatus]="Compensated"))*ISNUMBER(MATCH(Recommendations[Id],H247:AU247,0)))/COUNTIF(H247:AU247,"&lt;&gt;"))</f>
        <v/>
      </c>
      <c r="H247" s="243"/>
      <c r="I247" s="243"/>
      <c r="J247" s="243"/>
      <c r="K247" s="243"/>
      <c r="L247" s="243"/>
      <c r="M247" s="243"/>
      <c r="N247" s="243"/>
      <c r="O247" s="243"/>
      <c r="P247" s="243"/>
      <c r="Q247" s="243"/>
      <c r="R247" s="243"/>
      <c r="S247" s="243"/>
      <c r="T247" s="243"/>
      <c r="U247" s="243"/>
      <c r="V247" s="243"/>
      <c r="W247" s="243"/>
      <c r="X247" s="243"/>
      <c r="Y247" s="243"/>
      <c r="Z247" s="243"/>
      <c r="AA247" s="243"/>
      <c r="AB247" s="243"/>
      <c r="AC247" s="243"/>
      <c r="AD247" s="243"/>
      <c r="AE247" s="243"/>
      <c r="AF247" s="243"/>
      <c r="AG247" s="243"/>
      <c r="AH247" s="243"/>
      <c r="AI247" s="243"/>
      <c r="AJ247" s="243"/>
      <c r="AK247" s="243"/>
      <c r="AL247" s="243"/>
      <c r="AM247" s="243"/>
      <c r="AN247" s="243"/>
      <c r="AO247" s="243"/>
      <c r="AP247" s="243"/>
      <c r="AQ247" s="243"/>
      <c r="AR247" s="243"/>
      <c r="AS247" s="243"/>
      <c r="AT247" s="243"/>
      <c r="AU247" s="257"/>
    </row>
    <row r="248" spans="1:47" ht="60" customHeight="1" x14ac:dyDescent="0.35">
      <c r="A248" s="253" t="s">
        <v>5857</v>
      </c>
      <c r="B248" s="231" t="s">
        <v>3770</v>
      </c>
      <c r="C248" s="232" t="s">
        <v>5956</v>
      </c>
      <c r="D248" s="235" t="s">
        <v>5957</v>
      </c>
      <c r="E248" s="236" t="s">
        <v>5487</v>
      </c>
      <c r="F248" s="239" t="s">
        <v>5937</v>
      </c>
      <c r="G248" s="242" t="str">
        <f>IF(COUNTIF(H248:AU248,"&lt;&gt;")=0,"",SUMPRODUCT(((Recommendations[ImplStatus]="Implemented")+(Recommendations[ImplStatus]="Compensated"))*ISNUMBER(MATCH(Recommendations[Id],H248:AU248,0)))/COUNTIF(H248:AU248,"&lt;&gt;"))</f>
        <v/>
      </c>
      <c r="H248" s="243"/>
      <c r="I248" s="243"/>
      <c r="J248" s="243"/>
      <c r="K248" s="243"/>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57"/>
    </row>
    <row r="249" spans="1:47" ht="60" customHeight="1" x14ac:dyDescent="0.35">
      <c r="A249" s="253" t="s">
        <v>5857</v>
      </c>
      <c r="B249" s="231" t="s">
        <v>3770</v>
      </c>
      <c r="C249" s="232" t="s">
        <v>5958</v>
      </c>
      <c r="D249" s="235" t="s">
        <v>5959</v>
      </c>
      <c r="E249" s="236" t="s">
        <v>5487</v>
      </c>
      <c r="F249" s="239" t="s">
        <v>5960</v>
      </c>
      <c r="G249" s="242">
        <f>IF(COUNTIF(H249:AU249,"&lt;&gt;")=0,"",SUMPRODUCT(((Recommendations[ImplStatus]="Implemented")+(Recommendations[ImplStatus]="Compensated"))*ISNUMBER(MATCH(Recommendations[Id],H249:AU249,0)))/COUNTIF(H249:AU249,"&lt;&gt;"))</f>
        <v>0</v>
      </c>
      <c r="H249" s="243" t="s">
        <v>1305</v>
      </c>
      <c r="I249" s="243" t="s">
        <v>1308</v>
      </c>
      <c r="J249" s="243"/>
      <c r="K249" s="243"/>
      <c r="L249" s="243"/>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57"/>
    </row>
    <row r="250" spans="1:47" ht="60" customHeight="1" x14ac:dyDescent="0.35">
      <c r="A250" s="253" t="s">
        <v>5857</v>
      </c>
      <c r="B250" s="231" t="s">
        <v>3770</v>
      </c>
      <c r="C250" s="232" t="s">
        <v>5961</v>
      </c>
      <c r="D250" s="235" t="s">
        <v>5962</v>
      </c>
      <c r="E250" s="236" t="s">
        <v>5487</v>
      </c>
      <c r="F250" s="239" t="s">
        <v>5960</v>
      </c>
      <c r="G250" s="242" t="str">
        <f>IF(COUNTIF(H250:AU250,"&lt;&gt;")=0,"",SUMPRODUCT(((Recommendations[ImplStatus]="Implemented")+(Recommendations[ImplStatus]="Compensated"))*ISNUMBER(MATCH(Recommendations[Id],H250:AU250,0)))/COUNTIF(H250:AU250,"&lt;&gt;"))</f>
        <v/>
      </c>
      <c r="H250" s="243"/>
      <c r="I250" s="243"/>
      <c r="J250" s="243"/>
      <c r="K250" s="243"/>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57"/>
    </row>
    <row r="251" spans="1:47" ht="60" customHeight="1" outlineLevel="2" x14ac:dyDescent="0.35">
      <c r="A251" s="252" t="s">
        <v>5857</v>
      </c>
      <c r="B251" s="230" t="s">
        <v>5963</v>
      </c>
      <c r="C251" s="230"/>
      <c r="D251" s="234"/>
      <c r="E251" s="230"/>
      <c r="F251" s="238"/>
      <c r="G251" s="241" t="str">
        <f>IF(COUNTIF(H251:AU251,"&lt;&gt;")=0,"",SUMPRODUCT(((Recommendations[ImplStatus]="Implemented")+(Recommendations[ImplStatus]="Compensated"))*ISNUMBER(MATCH(Recommendations[Id],H251:AU251,0)))/COUNTIF(H251:AU251,"&lt;&gt;"))</f>
        <v/>
      </c>
      <c r="H251" s="238"/>
      <c r="I251" s="238"/>
      <c r="J251" s="238"/>
      <c r="K251" s="238"/>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56"/>
    </row>
    <row r="252" spans="1:47" ht="60" customHeight="1" x14ac:dyDescent="0.35">
      <c r="A252" s="253" t="s">
        <v>5857</v>
      </c>
      <c r="B252" s="231" t="s">
        <v>5963</v>
      </c>
      <c r="C252" s="232" t="s">
        <v>5964</v>
      </c>
      <c r="D252" s="235" t="s">
        <v>5965</v>
      </c>
      <c r="E252" s="236" t="s">
        <v>5554</v>
      </c>
      <c r="F252" s="239" t="s">
        <v>5966</v>
      </c>
      <c r="G252" s="242" t="str">
        <f>IF(COUNTIF(H252:AU252,"&lt;&gt;")=0,"",SUMPRODUCT(((Recommendations[ImplStatus]="Implemented")+(Recommendations[ImplStatus]="Compensated"))*ISNUMBER(MATCH(Recommendations[Id],H252:AU252,0)))/COUNTIF(H252:AU252,"&lt;&gt;"))</f>
        <v/>
      </c>
      <c r="H252" s="243"/>
      <c r="I252" s="243"/>
      <c r="J252" s="243"/>
      <c r="K252" s="243"/>
      <c r="L252" s="243"/>
      <c r="M252" s="243"/>
      <c r="N252" s="243"/>
      <c r="O252" s="243"/>
      <c r="P252" s="243"/>
      <c r="Q252" s="243"/>
      <c r="R252" s="243"/>
      <c r="S252" s="243"/>
      <c r="T252" s="243"/>
      <c r="U252" s="243"/>
      <c r="V252" s="243"/>
      <c r="W252" s="243"/>
      <c r="X252" s="243"/>
      <c r="Y252" s="243"/>
      <c r="Z252" s="243"/>
      <c r="AA252" s="243"/>
      <c r="AB252" s="243"/>
      <c r="AC252" s="243"/>
      <c r="AD252" s="243"/>
      <c r="AE252" s="243"/>
      <c r="AF252" s="243"/>
      <c r="AG252" s="243"/>
      <c r="AH252" s="243"/>
      <c r="AI252" s="243"/>
      <c r="AJ252" s="243"/>
      <c r="AK252" s="243"/>
      <c r="AL252" s="243"/>
      <c r="AM252" s="243"/>
      <c r="AN252" s="243"/>
      <c r="AO252" s="243"/>
      <c r="AP252" s="243"/>
      <c r="AQ252" s="243"/>
      <c r="AR252" s="243"/>
      <c r="AS252" s="243"/>
      <c r="AT252" s="243"/>
      <c r="AU252" s="257"/>
    </row>
    <row r="253" spans="1:47" ht="60" customHeight="1" x14ac:dyDescent="0.35">
      <c r="A253" s="253" t="s">
        <v>5857</v>
      </c>
      <c r="B253" s="231" t="s">
        <v>5963</v>
      </c>
      <c r="C253" s="232" t="s">
        <v>5967</v>
      </c>
      <c r="D253" s="235" t="s">
        <v>5968</v>
      </c>
      <c r="E253" s="236" t="s">
        <v>5554</v>
      </c>
      <c r="F253" s="239" t="s">
        <v>5966</v>
      </c>
      <c r="G253" s="242" t="str">
        <f>IF(COUNTIF(H253:AU253,"&lt;&gt;")=0,"",SUMPRODUCT(((Recommendations[ImplStatus]="Implemented")+(Recommendations[ImplStatus]="Compensated"))*ISNUMBER(MATCH(Recommendations[Id],H253:AU253,0)))/COUNTIF(H253:AU253,"&lt;&gt;"))</f>
        <v/>
      </c>
      <c r="H253" s="243"/>
      <c r="I253" s="243"/>
      <c r="J253" s="243"/>
      <c r="K253" s="243"/>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57"/>
    </row>
    <row r="254" spans="1:47" ht="60" customHeight="1" x14ac:dyDescent="0.35">
      <c r="A254" s="253" t="s">
        <v>5857</v>
      </c>
      <c r="B254" s="231" t="s">
        <v>5963</v>
      </c>
      <c r="C254" s="232" t="s">
        <v>5969</v>
      </c>
      <c r="D254" s="235" t="s">
        <v>5970</v>
      </c>
      <c r="E254" s="236" t="s">
        <v>5554</v>
      </c>
      <c r="F254" s="239" t="s">
        <v>5966</v>
      </c>
      <c r="G254" s="242">
        <f>IF(COUNTIF(H254:AU254,"&lt;&gt;")=0,"",SUMPRODUCT(((Recommendations[ImplStatus]="Implemented")+(Recommendations[ImplStatus]="Compensated"))*ISNUMBER(MATCH(Recommendations[Id],H254:AU254,0)))/COUNTIF(H254:AU254,"&lt;&gt;"))</f>
        <v>0</v>
      </c>
      <c r="H254" s="243" t="s">
        <v>520</v>
      </c>
      <c r="I254" s="243" t="s">
        <v>528</v>
      </c>
      <c r="J254" s="243" t="s">
        <v>535</v>
      </c>
      <c r="K254" s="243" t="s">
        <v>543</v>
      </c>
      <c r="L254" s="243" t="s">
        <v>546</v>
      </c>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57"/>
    </row>
    <row r="255" spans="1:47" ht="60" customHeight="1" x14ac:dyDescent="0.35">
      <c r="A255" s="253" t="s">
        <v>5857</v>
      </c>
      <c r="B255" s="231" t="s">
        <v>5963</v>
      </c>
      <c r="C255" s="232" t="s">
        <v>5971</v>
      </c>
      <c r="D255" s="235" t="s">
        <v>5972</v>
      </c>
      <c r="E255" s="236" t="s">
        <v>5554</v>
      </c>
      <c r="F255" s="239" t="s">
        <v>5966</v>
      </c>
      <c r="G255" s="242" t="str">
        <f>IF(COUNTIF(H255:AU255,"&lt;&gt;")=0,"",SUMPRODUCT(((Recommendations[ImplStatus]="Implemented")+(Recommendations[ImplStatus]="Compensated"))*ISNUMBER(MATCH(Recommendations[Id],H255:AU255,0)))/COUNTIF(H255:AU255,"&lt;&gt;"))</f>
        <v/>
      </c>
      <c r="H255" s="243"/>
      <c r="I255" s="243"/>
      <c r="J255" s="243"/>
      <c r="K255" s="243"/>
      <c r="L255" s="243"/>
      <c r="M255" s="243"/>
      <c r="N255" s="243"/>
      <c r="O255" s="243"/>
      <c r="P255" s="243"/>
      <c r="Q255" s="243"/>
      <c r="R255" s="243"/>
      <c r="S255" s="243"/>
      <c r="T255" s="243"/>
      <c r="U255" s="243"/>
      <c r="V255" s="243"/>
      <c r="W255" s="243"/>
      <c r="X255" s="243"/>
      <c r="Y255" s="243"/>
      <c r="Z255" s="243"/>
      <c r="AA255" s="243"/>
      <c r="AB255" s="243"/>
      <c r="AC255" s="243"/>
      <c r="AD255" s="243"/>
      <c r="AE255" s="243"/>
      <c r="AF255" s="243"/>
      <c r="AG255" s="243"/>
      <c r="AH255" s="243"/>
      <c r="AI255" s="243"/>
      <c r="AJ255" s="243"/>
      <c r="AK255" s="243"/>
      <c r="AL255" s="243"/>
      <c r="AM255" s="243"/>
      <c r="AN255" s="243"/>
      <c r="AO255" s="243"/>
      <c r="AP255" s="243"/>
      <c r="AQ255" s="243"/>
      <c r="AR255" s="243"/>
      <c r="AS255" s="243"/>
      <c r="AT255" s="243"/>
      <c r="AU255" s="257"/>
    </row>
    <row r="256" spans="1:47" ht="60" customHeight="1" x14ac:dyDescent="0.35">
      <c r="A256" s="253" t="s">
        <v>5857</v>
      </c>
      <c r="B256" s="231" t="s">
        <v>5963</v>
      </c>
      <c r="C256" s="232" t="s">
        <v>5973</v>
      </c>
      <c r="D256" s="235" t="s">
        <v>5974</v>
      </c>
      <c r="E256" s="236" t="s">
        <v>5554</v>
      </c>
      <c r="F256" s="239" t="s">
        <v>5966</v>
      </c>
      <c r="G256" s="242" t="str">
        <f>IF(COUNTIF(H256:AU256,"&lt;&gt;")=0,"",SUMPRODUCT(((Recommendations[ImplStatus]="Implemented")+(Recommendations[ImplStatus]="Compensated"))*ISNUMBER(MATCH(Recommendations[Id],H256:AU256,0)))/COUNTIF(H256:AU256,"&lt;&gt;"))</f>
        <v/>
      </c>
      <c r="H256" s="243"/>
      <c r="I256" s="243"/>
      <c r="J256" s="243"/>
      <c r="K256" s="243"/>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57"/>
    </row>
    <row r="257" spans="1:47" ht="60" customHeight="1" x14ac:dyDescent="0.35">
      <c r="A257" s="253" t="s">
        <v>5857</v>
      </c>
      <c r="B257" s="231" t="s">
        <v>5963</v>
      </c>
      <c r="C257" s="232" t="s">
        <v>5975</v>
      </c>
      <c r="D257" s="235" t="s">
        <v>5976</v>
      </c>
      <c r="E257" s="236" t="s">
        <v>5458</v>
      </c>
      <c r="F257" s="239" t="s">
        <v>5966</v>
      </c>
      <c r="G257" s="242" t="str">
        <f>IF(COUNTIF(H257:AU257,"&lt;&gt;")=0,"",SUMPRODUCT(((Recommendations[ImplStatus]="Implemented")+(Recommendations[ImplStatus]="Compensated"))*ISNUMBER(MATCH(Recommendations[Id],H257:AU257,0)))/COUNTIF(H257:AU257,"&lt;&gt;"))</f>
        <v/>
      </c>
      <c r="H257" s="243"/>
      <c r="I257" s="243"/>
      <c r="J257" s="243"/>
      <c r="K257" s="243"/>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57"/>
    </row>
    <row r="258" spans="1:47" ht="60" customHeight="1" x14ac:dyDescent="0.35">
      <c r="A258" s="253" t="s">
        <v>5857</v>
      </c>
      <c r="B258" s="231" t="s">
        <v>5963</v>
      </c>
      <c r="C258" s="232" t="s">
        <v>5977</v>
      </c>
      <c r="D258" s="235" t="s">
        <v>5978</v>
      </c>
      <c r="E258" s="236" t="s">
        <v>5458</v>
      </c>
      <c r="F258" s="239" t="s">
        <v>5966</v>
      </c>
      <c r="G258" s="242" t="str">
        <f>IF(COUNTIF(H258:AU258,"&lt;&gt;")=0,"",SUMPRODUCT(((Recommendations[ImplStatus]="Implemented")+(Recommendations[ImplStatus]="Compensated"))*ISNUMBER(MATCH(Recommendations[Id],H258:AU258,0)))/COUNTIF(H258:AU258,"&lt;&gt;"))</f>
        <v/>
      </c>
      <c r="H258" s="243"/>
      <c r="I258" s="243"/>
      <c r="J258" s="243"/>
      <c r="K258" s="243"/>
      <c r="L258" s="243"/>
      <c r="M258" s="243"/>
      <c r="N258" s="243"/>
      <c r="O258" s="243"/>
      <c r="P258" s="243"/>
      <c r="Q258" s="243"/>
      <c r="R258" s="243"/>
      <c r="S258" s="243"/>
      <c r="T258" s="243"/>
      <c r="U258" s="243"/>
      <c r="V258" s="243"/>
      <c r="W258" s="243"/>
      <c r="X258" s="243"/>
      <c r="Y258" s="243"/>
      <c r="Z258" s="243"/>
      <c r="AA258" s="243"/>
      <c r="AB258" s="243"/>
      <c r="AC258" s="243"/>
      <c r="AD258" s="243"/>
      <c r="AE258" s="243"/>
      <c r="AF258" s="243"/>
      <c r="AG258" s="243"/>
      <c r="AH258" s="243"/>
      <c r="AI258" s="243"/>
      <c r="AJ258" s="243"/>
      <c r="AK258" s="243"/>
      <c r="AL258" s="243"/>
      <c r="AM258" s="243"/>
      <c r="AN258" s="243"/>
      <c r="AO258" s="243"/>
      <c r="AP258" s="243"/>
      <c r="AQ258" s="243"/>
      <c r="AR258" s="243"/>
      <c r="AS258" s="243"/>
      <c r="AT258" s="243"/>
      <c r="AU258" s="257"/>
    </row>
    <row r="259" spans="1:47" ht="60" customHeight="1" x14ac:dyDescent="0.35">
      <c r="A259" s="253" t="s">
        <v>5857</v>
      </c>
      <c r="B259" s="231" t="s">
        <v>5963</v>
      </c>
      <c r="C259" s="232" t="s">
        <v>5979</v>
      </c>
      <c r="D259" s="235" t="s">
        <v>5980</v>
      </c>
      <c r="E259" s="236" t="s">
        <v>5458</v>
      </c>
      <c r="F259" s="239" t="s">
        <v>5966</v>
      </c>
      <c r="G259" s="242" t="str">
        <f>IF(COUNTIF(H259:AU259,"&lt;&gt;")=0,"",SUMPRODUCT(((Recommendations[ImplStatus]="Implemented")+(Recommendations[ImplStatus]="Compensated"))*ISNUMBER(MATCH(Recommendations[Id],H259:AU259,0)))/COUNTIF(H259:AU259,"&lt;&gt;"))</f>
        <v/>
      </c>
      <c r="H259" s="243"/>
      <c r="I259" s="243"/>
      <c r="J259" s="243"/>
      <c r="K259" s="243"/>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57"/>
    </row>
    <row r="260" spans="1:47" ht="60" customHeight="1" x14ac:dyDescent="0.35">
      <c r="A260" s="253" t="s">
        <v>5857</v>
      </c>
      <c r="B260" s="231" t="s">
        <v>5963</v>
      </c>
      <c r="C260" s="232" t="s">
        <v>5981</v>
      </c>
      <c r="D260" s="235" t="s">
        <v>5982</v>
      </c>
      <c r="E260" s="236" t="s">
        <v>5458</v>
      </c>
      <c r="F260" s="239" t="s">
        <v>5966</v>
      </c>
      <c r="G260" s="242" t="str">
        <f>IF(COUNTIF(H260:AU260,"&lt;&gt;")=0,"",SUMPRODUCT(((Recommendations[ImplStatus]="Implemented")+(Recommendations[ImplStatus]="Compensated"))*ISNUMBER(MATCH(Recommendations[Id],H260:AU260,0)))/COUNTIF(H260:AU260,"&lt;&gt;"))</f>
        <v/>
      </c>
      <c r="H260" s="243"/>
      <c r="I260" s="243"/>
      <c r="J260" s="243"/>
      <c r="K260" s="243"/>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57"/>
    </row>
    <row r="261" spans="1:47" ht="60" customHeight="1" x14ac:dyDescent="0.35">
      <c r="A261" s="253" t="s">
        <v>5857</v>
      </c>
      <c r="B261" s="231" t="s">
        <v>5963</v>
      </c>
      <c r="C261" s="232" t="s">
        <v>5983</v>
      </c>
      <c r="D261" s="235" t="s">
        <v>5984</v>
      </c>
      <c r="E261" s="236" t="s">
        <v>5602</v>
      </c>
      <c r="F261" s="239" t="s">
        <v>5966</v>
      </c>
      <c r="G261" s="242" t="str">
        <f>IF(COUNTIF(H261:AU261,"&lt;&gt;")=0,"",SUMPRODUCT(((Recommendations[ImplStatus]="Implemented")+(Recommendations[ImplStatus]="Compensated"))*ISNUMBER(MATCH(Recommendations[Id],H261:AU261,0)))/COUNTIF(H261:AU261,"&lt;&gt;"))</f>
        <v/>
      </c>
      <c r="H261" s="243"/>
      <c r="I261" s="243"/>
      <c r="J261" s="243"/>
      <c r="K261" s="243"/>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57"/>
    </row>
    <row r="262" spans="1:47" ht="60" customHeight="1" x14ac:dyDescent="0.35">
      <c r="A262" s="253" t="s">
        <v>5857</v>
      </c>
      <c r="B262" s="231" t="s">
        <v>5963</v>
      </c>
      <c r="C262" s="232" t="s">
        <v>5985</v>
      </c>
      <c r="D262" s="235" t="s">
        <v>5986</v>
      </c>
      <c r="E262" s="236" t="s">
        <v>5602</v>
      </c>
      <c r="F262" s="239" t="s">
        <v>5966</v>
      </c>
      <c r="G262" s="242" t="str">
        <f>IF(COUNTIF(H262:AU262,"&lt;&gt;")=0,"",SUMPRODUCT(((Recommendations[ImplStatus]="Implemented")+(Recommendations[ImplStatus]="Compensated"))*ISNUMBER(MATCH(Recommendations[Id],H262:AU262,0)))/COUNTIF(H262:AU262,"&lt;&gt;"))</f>
        <v/>
      </c>
      <c r="H262" s="243"/>
      <c r="I262" s="243"/>
      <c r="J262" s="243"/>
      <c r="K262" s="243"/>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57"/>
    </row>
    <row r="263" spans="1:47" ht="60" customHeight="1" x14ac:dyDescent="0.35">
      <c r="A263" s="253" t="s">
        <v>5857</v>
      </c>
      <c r="B263" s="231" t="s">
        <v>5963</v>
      </c>
      <c r="C263" s="232" t="s">
        <v>5987</v>
      </c>
      <c r="D263" s="235" t="s">
        <v>5988</v>
      </c>
      <c r="E263" s="236" t="s">
        <v>5602</v>
      </c>
      <c r="F263" s="239" t="s">
        <v>5966</v>
      </c>
      <c r="G263" s="242" t="str">
        <f>IF(COUNTIF(H263:AU263,"&lt;&gt;")=0,"",SUMPRODUCT(((Recommendations[ImplStatus]="Implemented")+(Recommendations[ImplStatus]="Compensated"))*ISNUMBER(MATCH(Recommendations[Id],H263:AU263,0)))/COUNTIF(H263:AU263,"&lt;&gt;"))</f>
        <v/>
      </c>
      <c r="H263" s="243"/>
      <c r="I263" s="243"/>
      <c r="J263" s="243"/>
      <c r="K263" s="243"/>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57"/>
    </row>
    <row r="264" spans="1:47" ht="60" customHeight="1" outlineLevel="2" x14ac:dyDescent="0.35">
      <c r="A264" s="252" t="s">
        <v>5857</v>
      </c>
      <c r="B264" s="230" t="s">
        <v>5989</v>
      </c>
      <c r="C264" s="230"/>
      <c r="D264" s="234"/>
      <c r="E264" s="230"/>
      <c r="F264" s="238"/>
      <c r="G264" s="241" t="str">
        <f>IF(COUNTIF(H264:AU264,"&lt;&gt;")=0,"",SUMPRODUCT(((Recommendations[ImplStatus]="Implemented")+(Recommendations[ImplStatus]="Compensated"))*ISNUMBER(MATCH(Recommendations[Id],H264:AU264,0)))/COUNTIF(H264:AU264,"&lt;&gt;"))</f>
        <v/>
      </c>
      <c r="H264" s="238"/>
      <c r="I264" s="238"/>
      <c r="J264" s="238"/>
      <c r="K264" s="238"/>
      <c r="L264" s="238"/>
      <c r="M264" s="238"/>
      <c r="N264" s="238"/>
      <c r="O264" s="238"/>
      <c r="P264" s="238"/>
      <c r="Q264" s="238"/>
      <c r="R264" s="238"/>
      <c r="S264" s="238"/>
      <c r="T264" s="238"/>
      <c r="U264" s="238"/>
      <c r="V264" s="238"/>
      <c r="W264" s="238"/>
      <c r="X264" s="238"/>
      <c r="Y264" s="238"/>
      <c r="Z264" s="238"/>
      <c r="AA264" s="238"/>
      <c r="AB264" s="238"/>
      <c r="AC264" s="238"/>
      <c r="AD264" s="238"/>
      <c r="AE264" s="238"/>
      <c r="AF264" s="238"/>
      <c r="AG264" s="238"/>
      <c r="AH264" s="238"/>
      <c r="AI264" s="238"/>
      <c r="AJ264" s="238"/>
      <c r="AK264" s="238"/>
      <c r="AL264" s="238"/>
      <c r="AM264" s="238"/>
      <c r="AN264" s="238"/>
      <c r="AO264" s="238"/>
      <c r="AP264" s="238"/>
      <c r="AQ264" s="238"/>
      <c r="AR264" s="238"/>
      <c r="AS264" s="238"/>
      <c r="AT264" s="238"/>
      <c r="AU264" s="256"/>
    </row>
    <row r="265" spans="1:47" ht="60" customHeight="1" x14ac:dyDescent="0.35">
      <c r="A265" s="253" t="s">
        <v>5857</v>
      </c>
      <c r="B265" s="231" t="s">
        <v>5989</v>
      </c>
      <c r="C265" s="232" t="s">
        <v>5990</v>
      </c>
      <c r="D265" s="235" t="s">
        <v>5991</v>
      </c>
      <c r="E265" s="236" t="s">
        <v>5487</v>
      </c>
      <c r="F265" s="239" t="s">
        <v>5992</v>
      </c>
      <c r="G265" s="242" t="str">
        <f>IF(COUNTIF(H265:AU265,"&lt;&gt;")=0,"",SUMPRODUCT(((Recommendations[ImplStatus]="Implemented")+(Recommendations[ImplStatus]="Compensated"))*ISNUMBER(MATCH(Recommendations[Id],H265:AU265,0)))/COUNTIF(H265:AU265,"&lt;&gt;"))</f>
        <v/>
      </c>
      <c r="H265" s="243"/>
      <c r="I265" s="243"/>
      <c r="J265" s="243"/>
      <c r="K265" s="243"/>
      <c r="L265" s="243"/>
      <c r="M265" s="243"/>
      <c r="N265" s="243"/>
      <c r="O265" s="243"/>
      <c r="P265" s="243"/>
      <c r="Q265" s="243"/>
      <c r="R265" s="243"/>
      <c r="S265" s="243"/>
      <c r="T265" s="243"/>
      <c r="U265" s="243"/>
      <c r="V265" s="243"/>
      <c r="W265" s="243"/>
      <c r="X265" s="243"/>
      <c r="Y265" s="243"/>
      <c r="Z265" s="243"/>
      <c r="AA265" s="243"/>
      <c r="AB265" s="243"/>
      <c r="AC265" s="243"/>
      <c r="AD265" s="243"/>
      <c r="AE265" s="243"/>
      <c r="AF265" s="243"/>
      <c r="AG265" s="243"/>
      <c r="AH265" s="243"/>
      <c r="AI265" s="243"/>
      <c r="AJ265" s="243"/>
      <c r="AK265" s="243"/>
      <c r="AL265" s="243"/>
      <c r="AM265" s="243"/>
      <c r="AN265" s="243"/>
      <c r="AO265" s="243"/>
      <c r="AP265" s="243"/>
      <c r="AQ265" s="243"/>
      <c r="AR265" s="243"/>
      <c r="AS265" s="243"/>
      <c r="AT265" s="243"/>
      <c r="AU265" s="257"/>
    </row>
    <row r="266" spans="1:47" ht="60" customHeight="1" x14ac:dyDescent="0.35">
      <c r="A266" s="253" t="s">
        <v>5857</v>
      </c>
      <c r="B266" s="231" t="s">
        <v>5989</v>
      </c>
      <c r="C266" s="232" t="s">
        <v>5993</v>
      </c>
      <c r="D266" s="235" t="s">
        <v>5994</v>
      </c>
      <c r="E266" s="236" t="s">
        <v>5487</v>
      </c>
      <c r="F266" s="239" t="s">
        <v>5992</v>
      </c>
      <c r="G266" s="242" t="str">
        <f>IF(COUNTIF(H266:AU266,"&lt;&gt;")=0,"",SUMPRODUCT(((Recommendations[ImplStatus]="Implemented")+(Recommendations[ImplStatus]="Compensated"))*ISNUMBER(MATCH(Recommendations[Id],H266:AU266,0)))/COUNTIF(H266:AU266,"&lt;&gt;"))</f>
        <v/>
      </c>
      <c r="H266" s="243"/>
      <c r="I266" s="243"/>
      <c r="J266" s="243"/>
      <c r="K266" s="243"/>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57"/>
    </row>
    <row r="267" spans="1:47" ht="60" customHeight="1" x14ac:dyDescent="0.35">
      <c r="A267" s="253" t="s">
        <v>5857</v>
      </c>
      <c r="B267" s="231" t="s">
        <v>5989</v>
      </c>
      <c r="C267" s="232" t="s">
        <v>5995</v>
      </c>
      <c r="D267" s="235" t="s">
        <v>5996</v>
      </c>
      <c r="E267" s="236" t="s">
        <v>5487</v>
      </c>
      <c r="F267" s="239" t="s">
        <v>5992</v>
      </c>
      <c r="G267" s="242" t="str">
        <f>IF(COUNTIF(H267:AU267,"&lt;&gt;")=0,"",SUMPRODUCT(((Recommendations[ImplStatus]="Implemented")+(Recommendations[ImplStatus]="Compensated"))*ISNUMBER(MATCH(Recommendations[Id],H267:AU267,0)))/COUNTIF(H267:AU267,"&lt;&gt;"))</f>
        <v/>
      </c>
      <c r="H267" s="243"/>
      <c r="I267" s="243"/>
      <c r="J267" s="243"/>
      <c r="K267" s="243"/>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57"/>
    </row>
    <row r="268" spans="1:47" ht="60" customHeight="1" x14ac:dyDescent="0.35">
      <c r="A268" s="253" t="s">
        <v>5857</v>
      </c>
      <c r="B268" s="231" t="s">
        <v>5989</v>
      </c>
      <c r="C268" s="232" t="s">
        <v>5997</v>
      </c>
      <c r="D268" s="235" t="s">
        <v>5998</v>
      </c>
      <c r="E268" s="236" t="s">
        <v>5487</v>
      </c>
      <c r="F268" s="239" t="s">
        <v>5992</v>
      </c>
      <c r="G268" s="242" t="str">
        <f>IF(COUNTIF(H268:AU268,"&lt;&gt;")=0,"",SUMPRODUCT(((Recommendations[ImplStatus]="Implemented")+(Recommendations[ImplStatus]="Compensated"))*ISNUMBER(MATCH(Recommendations[Id],H268:AU268,0)))/COUNTIF(H268:AU268,"&lt;&gt;"))</f>
        <v/>
      </c>
      <c r="H268" s="243"/>
      <c r="I268" s="243"/>
      <c r="J268" s="243"/>
      <c r="K268" s="243"/>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57"/>
    </row>
    <row r="269" spans="1:47" ht="60" customHeight="1" x14ac:dyDescent="0.35">
      <c r="A269" s="253" t="s">
        <v>5857</v>
      </c>
      <c r="B269" s="231" t="s">
        <v>5989</v>
      </c>
      <c r="C269" s="232" t="s">
        <v>5999</v>
      </c>
      <c r="D269" s="235" t="s">
        <v>6000</v>
      </c>
      <c r="E269" s="236" t="s">
        <v>5487</v>
      </c>
      <c r="F269" s="239" t="s">
        <v>5992</v>
      </c>
      <c r="G269" s="242" t="str">
        <f>IF(COUNTIF(H269:AU269,"&lt;&gt;")=0,"",SUMPRODUCT(((Recommendations[ImplStatus]="Implemented")+(Recommendations[ImplStatus]="Compensated"))*ISNUMBER(MATCH(Recommendations[Id],H269:AU269,0)))/COUNTIF(H269:AU269,"&lt;&gt;"))</f>
        <v/>
      </c>
      <c r="H269" s="243"/>
      <c r="I269" s="243"/>
      <c r="J269" s="243"/>
      <c r="K269" s="243"/>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57"/>
    </row>
    <row r="270" spans="1:47" ht="60" customHeight="1" x14ac:dyDescent="0.35">
      <c r="A270" s="253" t="s">
        <v>5857</v>
      </c>
      <c r="B270" s="231" t="s">
        <v>5989</v>
      </c>
      <c r="C270" s="232" t="s">
        <v>6001</v>
      </c>
      <c r="D270" s="235" t="s">
        <v>6002</v>
      </c>
      <c r="E270" s="236" t="s">
        <v>5487</v>
      </c>
      <c r="F270" s="239" t="s">
        <v>5992</v>
      </c>
      <c r="G270" s="242" t="str">
        <f>IF(COUNTIF(H270:AU270,"&lt;&gt;")=0,"",SUMPRODUCT(((Recommendations[ImplStatus]="Implemented")+(Recommendations[ImplStatus]="Compensated"))*ISNUMBER(MATCH(Recommendations[Id],H270:AU270,0)))/COUNTIF(H270:AU270,"&lt;&gt;"))</f>
        <v/>
      </c>
      <c r="H270" s="243"/>
      <c r="I270" s="243"/>
      <c r="J270" s="243"/>
      <c r="K270" s="243"/>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57"/>
    </row>
    <row r="271" spans="1:47" ht="60" customHeight="1" x14ac:dyDescent="0.35">
      <c r="A271" s="253" t="s">
        <v>5857</v>
      </c>
      <c r="B271" s="231" t="s">
        <v>5989</v>
      </c>
      <c r="C271" s="232" t="s">
        <v>6003</v>
      </c>
      <c r="D271" s="235" t="s">
        <v>6004</v>
      </c>
      <c r="E271" s="236" t="s">
        <v>5487</v>
      </c>
      <c r="F271" s="239" t="s">
        <v>5992</v>
      </c>
      <c r="G271" s="242" t="str">
        <f>IF(COUNTIF(H271:AU271,"&lt;&gt;")=0,"",SUMPRODUCT(((Recommendations[ImplStatus]="Implemented")+(Recommendations[ImplStatus]="Compensated"))*ISNUMBER(MATCH(Recommendations[Id],H271:AU271,0)))/COUNTIF(H271:AU271,"&lt;&gt;"))</f>
        <v/>
      </c>
      <c r="H271" s="243"/>
      <c r="I271" s="243"/>
      <c r="J271" s="243"/>
      <c r="K271" s="243"/>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57"/>
    </row>
    <row r="272" spans="1:47" ht="60" customHeight="1" x14ac:dyDescent="0.35">
      <c r="A272" s="253" t="s">
        <v>5857</v>
      </c>
      <c r="B272" s="231" t="s">
        <v>5989</v>
      </c>
      <c r="C272" s="232" t="s">
        <v>6005</v>
      </c>
      <c r="D272" s="235" t="s">
        <v>6006</v>
      </c>
      <c r="E272" s="236" t="s">
        <v>5487</v>
      </c>
      <c r="F272" s="239" t="s">
        <v>5992</v>
      </c>
      <c r="G272" s="242" t="str">
        <f>IF(COUNTIF(H272:AU272,"&lt;&gt;")=0,"",SUMPRODUCT(((Recommendations[ImplStatus]="Implemented")+(Recommendations[ImplStatus]="Compensated"))*ISNUMBER(MATCH(Recommendations[Id],H272:AU272,0)))/COUNTIF(H272:AU272,"&lt;&gt;"))</f>
        <v/>
      </c>
      <c r="H272" s="243"/>
      <c r="I272" s="243"/>
      <c r="J272" s="243"/>
      <c r="K272" s="243"/>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57"/>
    </row>
    <row r="273" spans="1:47" ht="60" customHeight="1" x14ac:dyDescent="0.35">
      <c r="A273" s="253" t="s">
        <v>5857</v>
      </c>
      <c r="B273" s="231" t="s">
        <v>5989</v>
      </c>
      <c r="C273" s="232" t="s">
        <v>6007</v>
      </c>
      <c r="D273" s="235" t="s">
        <v>6008</v>
      </c>
      <c r="E273" s="236" t="s">
        <v>5487</v>
      </c>
      <c r="F273" s="239" t="s">
        <v>5992</v>
      </c>
      <c r="G273" s="242" t="str">
        <f>IF(COUNTIF(H273:AU273,"&lt;&gt;")=0,"",SUMPRODUCT(((Recommendations[ImplStatus]="Implemented")+(Recommendations[ImplStatus]="Compensated"))*ISNUMBER(MATCH(Recommendations[Id],H273:AU273,0)))/COUNTIF(H273:AU273,"&lt;&gt;"))</f>
        <v/>
      </c>
      <c r="H273" s="243"/>
      <c r="I273" s="243"/>
      <c r="J273" s="243"/>
      <c r="K273" s="243"/>
      <c r="L273" s="243"/>
      <c r="M273" s="243"/>
      <c r="N273" s="243"/>
      <c r="O273" s="243"/>
      <c r="P273" s="243"/>
      <c r="Q273" s="243"/>
      <c r="R273" s="243"/>
      <c r="S273" s="243"/>
      <c r="T273" s="243"/>
      <c r="U273" s="243"/>
      <c r="V273" s="243"/>
      <c r="W273" s="243"/>
      <c r="X273" s="243"/>
      <c r="Y273" s="243"/>
      <c r="Z273" s="243"/>
      <c r="AA273" s="243"/>
      <c r="AB273" s="243"/>
      <c r="AC273" s="243"/>
      <c r="AD273" s="243"/>
      <c r="AE273" s="243"/>
      <c r="AF273" s="243"/>
      <c r="AG273" s="243"/>
      <c r="AH273" s="243"/>
      <c r="AI273" s="243"/>
      <c r="AJ273" s="243"/>
      <c r="AK273" s="243"/>
      <c r="AL273" s="243"/>
      <c r="AM273" s="243"/>
      <c r="AN273" s="243"/>
      <c r="AO273" s="243"/>
      <c r="AP273" s="243"/>
      <c r="AQ273" s="243"/>
      <c r="AR273" s="243"/>
      <c r="AS273" s="243"/>
      <c r="AT273" s="243"/>
      <c r="AU273" s="257"/>
    </row>
    <row r="274" spans="1:47" ht="60" customHeight="1" outlineLevel="1" x14ac:dyDescent="0.35">
      <c r="A274" s="251" t="s">
        <v>6009</v>
      </c>
      <c r="B274" s="229"/>
      <c r="C274" s="229"/>
      <c r="D274" s="233"/>
      <c r="E274" s="229"/>
      <c r="F274" s="237"/>
      <c r="G274" s="240" t="str">
        <f>IF(COUNTIF(H274:AU274,"&lt;&gt;")=0,"",SUMPRODUCT(((Recommendations[ImplStatus]="Implemented")+(Recommendations[ImplStatus]="Compensated"))*ISNUMBER(MATCH(Recommendations[Id],H274:AU274,0)))/COUNTIF(H274:AU274,"&lt;&gt;"))</f>
        <v/>
      </c>
      <c r="H274" s="237"/>
      <c r="I274" s="237"/>
      <c r="J274" s="237"/>
      <c r="K274" s="237"/>
      <c r="L274" s="237"/>
      <c r="M274" s="237"/>
      <c r="N274" s="237"/>
      <c r="O274" s="237"/>
      <c r="P274" s="237"/>
      <c r="Q274" s="237"/>
      <c r="R274" s="237"/>
      <c r="S274" s="237"/>
      <c r="T274" s="237"/>
      <c r="U274" s="237"/>
      <c r="V274" s="237"/>
      <c r="W274" s="237"/>
      <c r="X274" s="237"/>
      <c r="Y274" s="237"/>
      <c r="Z274" s="237"/>
      <c r="AA274" s="237"/>
      <c r="AB274" s="237"/>
      <c r="AC274" s="237"/>
      <c r="AD274" s="237"/>
      <c r="AE274" s="237"/>
      <c r="AF274" s="237"/>
      <c r="AG274" s="237"/>
      <c r="AH274" s="237"/>
      <c r="AI274" s="237"/>
      <c r="AJ274" s="237"/>
      <c r="AK274" s="237"/>
      <c r="AL274" s="237"/>
      <c r="AM274" s="237"/>
      <c r="AN274" s="237"/>
      <c r="AO274" s="237"/>
      <c r="AP274" s="237"/>
      <c r="AQ274" s="237"/>
      <c r="AR274" s="237"/>
      <c r="AS274" s="237"/>
      <c r="AT274" s="237"/>
      <c r="AU274" s="255"/>
    </row>
    <row r="275" spans="1:47" ht="60" customHeight="1" outlineLevel="2" x14ac:dyDescent="0.35">
      <c r="A275" s="252" t="s">
        <v>6009</v>
      </c>
      <c r="B275" s="230" t="s">
        <v>6010</v>
      </c>
      <c r="C275" s="230"/>
      <c r="D275" s="234"/>
      <c r="E275" s="230"/>
      <c r="F275" s="238"/>
      <c r="G275" s="241" t="str">
        <f>IF(COUNTIF(H275:AU275,"&lt;&gt;")=0,"",SUMPRODUCT(((Recommendations[ImplStatus]="Implemented")+(Recommendations[ImplStatus]="Compensated"))*ISNUMBER(MATCH(Recommendations[Id],H275:AU275,0)))/COUNTIF(H275:AU275,"&lt;&gt;"))</f>
        <v/>
      </c>
      <c r="H275" s="238"/>
      <c r="I275" s="238"/>
      <c r="J275" s="238"/>
      <c r="K275" s="238"/>
      <c r="L275" s="238"/>
      <c r="M275" s="238"/>
      <c r="N275" s="238"/>
      <c r="O275" s="238"/>
      <c r="P275" s="238"/>
      <c r="Q275" s="238"/>
      <c r="R275" s="238"/>
      <c r="S275" s="238"/>
      <c r="T275" s="238"/>
      <c r="U275" s="238"/>
      <c r="V275" s="238"/>
      <c r="W275" s="238"/>
      <c r="X275" s="238"/>
      <c r="Y275" s="238"/>
      <c r="Z275" s="238"/>
      <c r="AA275" s="238"/>
      <c r="AB275" s="238"/>
      <c r="AC275" s="238"/>
      <c r="AD275" s="238"/>
      <c r="AE275" s="238"/>
      <c r="AF275" s="238"/>
      <c r="AG275" s="238"/>
      <c r="AH275" s="238"/>
      <c r="AI275" s="238"/>
      <c r="AJ275" s="238"/>
      <c r="AK275" s="238"/>
      <c r="AL275" s="238"/>
      <c r="AM275" s="238"/>
      <c r="AN275" s="238"/>
      <c r="AO275" s="238"/>
      <c r="AP275" s="238"/>
      <c r="AQ275" s="238"/>
      <c r="AR275" s="238"/>
      <c r="AS275" s="238"/>
      <c r="AT275" s="238"/>
      <c r="AU275" s="256"/>
    </row>
    <row r="276" spans="1:47" ht="60" customHeight="1" x14ac:dyDescent="0.35">
      <c r="A276" s="253" t="s">
        <v>6009</v>
      </c>
      <c r="B276" s="231" t="s">
        <v>6010</v>
      </c>
      <c r="C276" s="232" t="s">
        <v>6011</v>
      </c>
      <c r="D276" s="235" t="s">
        <v>6012</v>
      </c>
      <c r="E276" s="236" t="s">
        <v>5458</v>
      </c>
      <c r="F276" s="239" t="s">
        <v>6013</v>
      </c>
      <c r="G276" s="242" t="str">
        <f>IF(COUNTIF(H276:AU276,"&lt;&gt;")=0,"",SUMPRODUCT(((Recommendations[ImplStatus]="Implemented")+(Recommendations[ImplStatus]="Compensated"))*ISNUMBER(MATCH(Recommendations[Id],H276:AU276,0)))/COUNTIF(H276:AU276,"&lt;&gt;"))</f>
        <v/>
      </c>
      <c r="H276" s="243"/>
      <c r="I276" s="243"/>
      <c r="J276" s="243"/>
      <c r="K276" s="243"/>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57"/>
    </row>
    <row r="277" spans="1:47" ht="60" customHeight="1" x14ac:dyDescent="0.35">
      <c r="A277" s="253" t="s">
        <v>6009</v>
      </c>
      <c r="B277" s="231" t="s">
        <v>6010</v>
      </c>
      <c r="C277" s="232" t="s">
        <v>6014</v>
      </c>
      <c r="D277" s="235" t="s">
        <v>6015</v>
      </c>
      <c r="E277" s="236" t="s">
        <v>5458</v>
      </c>
      <c r="F277" s="239" t="s">
        <v>6013</v>
      </c>
      <c r="G277" s="242" t="str">
        <f>IF(COUNTIF(H277:AU277,"&lt;&gt;")=0,"",SUMPRODUCT(((Recommendations[ImplStatus]="Implemented")+(Recommendations[ImplStatus]="Compensated"))*ISNUMBER(MATCH(Recommendations[Id],H277:AU277,0)))/COUNTIF(H277:AU277,"&lt;&gt;"))</f>
        <v/>
      </c>
      <c r="H277" s="243"/>
      <c r="I277" s="243"/>
      <c r="J277" s="243"/>
      <c r="K277" s="243"/>
      <c r="L277" s="243"/>
      <c r="M277" s="243"/>
      <c r="N277" s="243"/>
      <c r="O277" s="243"/>
      <c r="P277" s="243"/>
      <c r="Q277" s="243"/>
      <c r="R277" s="243"/>
      <c r="S277" s="243"/>
      <c r="T277" s="243"/>
      <c r="U277" s="243"/>
      <c r="V277" s="243"/>
      <c r="W277" s="243"/>
      <c r="X277" s="243"/>
      <c r="Y277" s="243"/>
      <c r="Z277" s="243"/>
      <c r="AA277" s="243"/>
      <c r="AB277" s="243"/>
      <c r="AC277" s="243"/>
      <c r="AD277" s="243"/>
      <c r="AE277" s="243"/>
      <c r="AF277" s="243"/>
      <c r="AG277" s="243"/>
      <c r="AH277" s="243"/>
      <c r="AI277" s="243"/>
      <c r="AJ277" s="243"/>
      <c r="AK277" s="243"/>
      <c r="AL277" s="243"/>
      <c r="AM277" s="243"/>
      <c r="AN277" s="243"/>
      <c r="AO277" s="243"/>
      <c r="AP277" s="243"/>
      <c r="AQ277" s="243"/>
      <c r="AR277" s="243"/>
      <c r="AS277" s="243"/>
      <c r="AT277" s="243"/>
      <c r="AU277" s="257"/>
    </row>
    <row r="278" spans="1:47" ht="60" customHeight="1" x14ac:dyDescent="0.35">
      <c r="A278" s="253" t="s">
        <v>6009</v>
      </c>
      <c r="B278" s="231" t="s">
        <v>6010</v>
      </c>
      <c r="C278" s="232" t="s">
        <v>6016</v>
      </c>
      <c r="D278" s="235" t="s">
        <v>6017</v>
      </c>
      <c r="E278" s="236" t="s">
        <v>5458</v>
      </c>
      <c r="F278" s="239" t="s">
        <v>6013</v>
      </c>
      <c r="G278" s="242" t="str">
        <f>IF(COUNTIF(H278:AU278,"&lt;&gt;")=0,"",SUMPRODUCT(((Recommendations[ImplStatus]="Implemented")+(Recommendations[ImplStatus]="Compensated"))*ISNUMBER(MATCH(Recommendations[Id],H278:AU278,0)))/COUNTIF(H278:AU278,"&lt;&gt;"))</f>
        <v/>
      </c>
      <c r="H278" s="243"/>
      <c r="I278" s="243"/>
      <c r="J278" s="243"/>
      <c r="K278" s="243"/>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57"/>
    </row>
    <row r="279" spans="1:47" ht="60" customHeight="1" x14ac:dyDescent="0.35">
      <c r="A279" s="253" t="s">
        <v>6009</v>
      </c>
      <c r="B279" s="231" t="s">
        <v>6010</v>
      </c>
      <c r="C279" s="232" t="s">
        <v>6018</v>
      </c>
      <c r="D279" s="235" t="s">
        <v>6019</v>
      </c>
      <c r="E279" s="236" t="s">
        <v>5458</v>
      </c>
      <c r="F279" s="239" t="s">
        <v>6013</v>
      </c>
      <c r="G279" s="242" t="str">
        <f>IF(COUNTIF(H279:AU279,"&lt;&gt;")=0,"",SUMPRODUCT(((Recommendations[ImplStatus]="Implemented")+(Recommendations[ImplStatus]="Compensated"))*ISNUMBER(MATCH(Recommendations[Id],H279:AU279,0)))/COUNTIF(H279:AU279,"&lt;&gt;"))</f>
        <v/>
      </c>
      <c r="H279" s="243"/>
      <c r="I279" s="243"/>
      <c r="J279" s="243"/>
      <c r="K279" s="243"/>
      <c r="L279" s="243"/>
      <c r="M279" s="243"/>
      <c r="N279" s="243"/>
      <c r="O279" s="243"/>
      <c r="P279" s="243"/>
      <c r="Q279" s="243"/>
      <c r="R279" s="243"/>
      <c r="S279" s="243"/>
      <c r="T279" s="243"/>
      <c r="U279" s="243"/>
      <c r="V279" s="243"/>
      <c r="W279" s="243"/>
      <c r="X279" s="243"/>
      <c r="Y279" s="243"/>
      <c r="Z279" s="243"/>
      <c r="AA279" s="243"/>
      <c r="AB279" s="243"/>
      <c r="AC279" s="243"/>
      <c r="AD279" s="243"/>
      <c r="AE279" s="243"/>
      <c r="AF279" s="243"/>
      <c r="AG279" s="243"/>
      <c r="AH279" s="243"/>
      <c r="AI279" s="243"/>
      <c r="AJ279" s="243"/>
      <c r="AK279" s="243"/>
      <c r="AL279" s="243"/>
      <c r="AM279" s="243"/>
      <c r="AN279" s="243"/>
      <c r="AO279" s="243"/>
      <c r="AP279" s="243"/>
      <c r="AQ279" s="243"/>
      <c r="AR279" s="243"/>
      <c r="AS279" s="243"/>
      <c r="AT279" s="243"/>
      <c r="AU279" s="257"/>
    </row>
    <row r="280" spans="1:47" ht="60" customHeight="1" x14ac:dyDescent="0.35">
      <c r="A280" s="253" t="s">
        <v>6009</v>
      </c>
      <c r="B280" s="231" t="s">
        <v>6010</v>
      </c>
      <c r="C280" s="232" t="s">
        <v>6020</v>
      </c>
      <c r="D280" s="235" t="s">
        <v>6021</v>
      </c>
      <c r="E280" s="236" t="s">
        <v>5458</v>
      </c>
      <c r="F280" s="239" t="s">
        <v>6013</v>
      </c>
      <c r="G280" s="242" t="str">
        <f>IF(COUNTIF(H280:AU280,"&lt;&gt;")=0,"",SUMPRODUCT(((Recommendations[ImplStatus]="Implemented")+(Recommendations[ImplStatus]="Compensated"))*ISNUMBER(MATCH(Recommendations[Id],H280:AU280,0)))/COUNTIF(H280:AU280,"&lt;&gt;"))</f>
        <v/>
      </c>
      <c r="H280" s="243"/>
      <c r="I280" s="243"/>
      <c r="J280" s="243"/>
      <c r="K280" s="243"/>
      <c r="L280" s="243"/>
      <c r="M280" s="243"/>
      <c r="N280" s="243"/>
      <c r="O280" s="243"/>
      <c r="P280" s="243"/>
      <c r="Q280" s="243"/>
      <c r="R280" s="243"/>
      <c r="S280" s="243"/>
      <c r="T280" s="243"/>
      <c r="U280" s="243"/>
      <c r="V280" s="243"/>
      <c r="W280" s="243"/>
      <c r="X280" s="243"/>
      <c r="Y280" s="243"/>
      <c r="Z280" s="243"/>
      <c r="AA280" s="243"/>
      <c r="AB280" s="243"/>
      <c r="AC280" s="243"/>
      <c r="AD280" s="243"/>
      <c r="AE280" s="243"/>
      <c r="AF280" s="243"/>
      <c r="AG280" s="243"/>
      <c r="AH280" s="243"/>
      <c r="AI280" s="243"/>
      <c r="AJ280" s="243"/>
      <c r="AK280" s="243"/>
      <c r="AL280" s="243"/>
      <c r="AM280" s="243"/>
      <c r="AN280" s="243"/>
      <c r="AO280" s="243"/>
      <c r="AP280" s="243"/>
      <c r="AQ280" s="243"/>
      <c r="AR280" s="243"/>
      <c r="AS280" s="243"/>
      <c r="AT280" s="243"/>
      <c r="AU280" s="257"/>
    </row>
    <row r="281" spans="1:47" ht="60" customHeight="1" x14ac:dyDescent="0.35">
      <c r="A281" s="253" t="s">
        <v>6009</v>
      </c>
      <c r="B281" s="231" t="s">
        <v>6010</v>
      </c>
      <c r="C281" s="232" t="s">
        <v>6022</v>
      </c>
      <c r="D281" s="235" t="s">
        <v>6023</v>
      </c>
      <c r="E281" s="236" t="s">
        <v>5458</v>
      </c>
      <c r="F281" s="239" t="s">
        <v>6013</v>
      </c>
      <c r="G281" s="242" t="str">
        <f>IF(COUNTIF(H281:AU281,"&lt;&gt;")=0,"",SUMPRODUCT(((Recommendations[ImplStatus]="Implemented")+(Recommendations[ImplStatus]="Compensated"))*ISNUMBER(MATCH(Recommendations[Id],H281:AU281,0)))/COUNTIF(H281:AU281,"&lt;&gt;"))</f>
        <v/>
      </c>
      <c r="H281" s="243"/>
      <c r="I281" s="243"/>
      <c r="J281" s="243"/>
      <c r="K281" s="243"/>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57"/>
    </row>
    <row r="282" spans="1:47" ht="60" customHeight="1" x14ac:dyDescent="0.35">
      <c r="A282" s="253" t="s">
        <v>6009</v>
      </c>
      <c r="B282" s="231" t="s">
        <v>6010</v>
      </c>
      <c r="C282" s="232" t="s">
        <v>6024</v>
      </c>
      <c r="D282" s="235" t="s">
        <v>6025</v>
      </c>
      <c r="E282" s="236" t="s">
        <v>5458</v>
      </c>
      <c r="F282" s="239" t="s">
        <v>6013</v>
      </c>
      <c r="G282" s="242" t="str">
        <f>IF(COUNTIF(H282:AU282,"&lt;&gt;")=0,"",SUMPRODUCT(((Recommendations[ImplStatus]="Implemented")+(Recommendations[ImplStatus]="Compensated"))*ISNUMBER(MATCH(Recommendations[Id],H282:AU282,0)))/COUNTIF(H282:AU282,"&lt;&gt;"))</f>
        <v/>
      </c>
      <c r="H282" s="243"/>
      <c r="I282" s="243"/>
      <c r="J282" s="243"/>
      <c r="K282" s="243"/>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57"/>
    </row>
    <row r="283" spans="1:47" ht="60" customHeight="1" x14ac:dyDescent="0.35">
      <c r="A283" s="253" t="s">
        <v>6009</v>
      </c>
      <c r="B283" s="231" t="s">
        <v>6010</v>
      </c>
      <c r="C283" s="232" t="s">
        <v>6026</v>
      </c>
      <c r="D283" s="235" t="s">
        <v>6027</v>
      </c>
      <c r="E283" s="236" t="s">
        <v>5554</v>
      </c>
      <c r="F283" s="239" t="s">
        <v>6028</v>
      </c>
      <c r="G283" s="242" t="str">
        <f>IF(COUNTIF(H283:AU283,"&lt;&gt;")=0,"",SUMPRODUCT(((Recommendations[ImplStatus]="Implemented")+(Recommendations[ImplStatus]="Compensated"))*ISNUMBER(MATCH(Recommendations[Id],H283:AU283,0)))/COUNTIF(H283:AU283,"&lt;&gt;"))</f>
        <v/>
      </c>
      <c r="H283" s="243"/>
      <c r="I283" s="243"/>
      <c r="J283" s="243"/>
      <c r="K283" s="243"/>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57"/>
    </row>
    <row r="284" spans="1:47" ht="60" customHeight="1" x14ac:dyDescent="0.35">
      <c r="A284" s="253" t="s">
        <v>6009</v>
      </c>
      <c r="B284" s="231" t="s">
        <v>6010</v>
      </c>
      <c r="C284" s="232" t="s">
        <v>6029</v>
      </c>
      <c r="D284" s="235" t="s">
        <v>6030</v>
      </c>
      <c r="E284" s="236" t="s">
        <v>5554</v>
      </c>
      <c r="F284" s="239" t="s">
        <v>6028</v>
      </c>
      <c r="G284" s="242" t="str">
        <f>IF(COUNTIF(H284:AU284,"&lt;&gt;")=0,"",SUMPRODUCT(((Recommendations[ImplStatus]="Implemented")+(Recommendations[ImplStatus]="Compensated"))*ISNUMBER(MATCH(Recommendations[Id],H284:AU284,0)))/COUNTIF(H284:AU284,"&lt;&gt;"))</f>
        <v/>
      </c>
      <c r="H284" s="243"/>
      <c r="I284" s="243"/>
      <c r="J284" s="243"/>
      <c r="K284" s="243"/>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57"/>
    </row>
    <row r="285" spans="1:47" ht="60" customHeight="1" x14ac:dyDescent="0.35">
      <c r="A285" s="253" t="s">
        <v>6009</v>
      </c>
      <c r="B285" s="231" t="s">
        <v>6010</v>
      </c>
      <c r="C285" s="232" t="s">
        <v>6031</v>
      </c>
      <c r="D285" s="235" t="s">
        <v>6032</v>
      </c>
      <c r="E285" s="236" t="s">
        <v>5458</v>
      </c>
      <c r="F285" s="239" t="s">
        <v>6028</v>
      </c>
      <c r="G285" s="242" t="str">
        <f>IF(COUNTIF(H285:AU285,"&lt;&gt;")=0,"",SUMPRODUCT(((Recommendations[ImplStatus]="Implemented")+(Recommendations[ImplStatus]="Compensated"))*ISNUMBER(MATCH(Recommendations[Id],H285:AU285,0)))/COUNTIF(H285:AU285,"&lt;&gt;"))</f>
        <v/>
      </c>
      <c r="H285" s="243"/>
      <c r="I285" s="243"/>
      <c r="J285" s="243"/>
      <c r="K285" s="243"/>
      <c r="L285" s="243"/>
      <c r="M285" s="243"/>
      <c r="N285" s="243"/>
      <c r="O285" s="243"/>
      <c r="P285" s="243"/>
      <c r="Q285" s="243"/>
      <c r="R285" s="243"/>
      <c r="S285" s="243"/>
      <c r="T285" s="243"/>
      <c r="U285" s="243"/>
      <c r="V285" s="243"/>
      <c r="W285" s="243"/>
      <c r="X285" s="243"/>
      <c r="Y285" s="243"/>
      <c r="Z285" s="243"/>
      <c r="AA285" s="243"/>
      <c r="AB285" s="243"/>
      <c r="AC285" s="243"/>
      <c r="AD285" s="243"/>
      <c r="AE285" s="243"/>
      <c r="AF285" s="243"/>
      <c r="AG285" s="243"/>
      <c r="AH285" s="243"/>
      <c r="AI285" s="243"/>
      <c r="AJ285" s="243"/>
      <c r="AK285" s="243"/>
      <c r="AL285" s="243"/>
      <c r="AM285" s="243"/>
      <c r="AN285" s="243"/>
      <c r="AO285" s="243"/>
      <c r="AP285" s="243"/>
      <c r="AQ285" s="243"/>
      <c r="AR285" s="243"/>
      <c r="AS285" s="243"/>
      <c r="AT285" s="243"/>
      <c r="AU285" s="257"/>
    </row>
    <row r="286" spans="1:47" ht="60" customHeight="1" x14ac:dyDescent="0.35">
      <c r="A286" s="253" t="s">
        <v>6009</v>
      </c>
      <c r="B286" s="231" t="s">
        <v>6010</v>
      </c>
      <c r="C286" s="232" t="s">
        <v>6033</v>
      </c>
      <c r="D286" s="235" t="s">
        <v>6034</v>
      </c>
      <c r="E286" s="236" t="s">
        <v>5487</v>
      </c>
      <c r="F286" s="239" t="s">
        <v>6028</v>
      </c>
      <c r="G286" s="242" t="str">
        <f>IF(COUNTIF(H286:AU286,"&lt;&gt;")=0,"",SUMPRODUCT(((Recommendations[ImplStatus]="Implemented")+(Recommendations[ImplStatus]="Compensated"))*ISNUMBER(MATCH(Recommendations[Id],H286:AU286,0)))/COUNTIF(H286:AU286,"&lt;&gt;"))</f>
        <v/>
      </c>
      <c r="H286" s="243"/>
      <c r="I286" s="243"/>
      <c r="J286" s="243"/>
      <c r="K286" s="243"/>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57"/>
    </row>
    <row r="287" spans="1:47" ht="60" customHeight="1" x14ac:dyDescent="0.35">
      <c r="A287" s="253" t="s">
        <v>6009</v>
      </c>
      <c r="B287" s="231" t="s">
        <v>6010</v>
      </c>
      <c r="C287" s="232" t="s">
        <v>6035</v>
      </c>
      <c r="D287" s="235" t="s">
        <v>6036</v>
      </c>
      <c r="E287" s="236" t="s">
        <v>5487</v>
      </c>
      <c r="F287" s="239" t="s">
        <v>6028</v>
      </c>
      <c r="G287" s="242" t="str">
        <f>IF(COUNTIF(H287:AU287,"&lt;&gt;")=0,"",SUMPRODUCT(((Recommendations[ImplStatus]="Implemented")+(Recommendations[ImplStatus]="Compensated"))*ISNUMBER(MATCH(Recommendations[Id],H287:AU287,0)))/COUNTIF(H287:AU287,"&lt;&gt;"))</f>
        <v/>
      </c>
      <c r="H287" s="243"/>
      <c r="I287" s="243"/>
      <c r="J287" s="243"/>
      <c r="K287" s="243"/>
      <c r="L287" s="243"/>
      <c r="M287" s="243"/>
      <c r="N287" s="243"/>
      <c r="O287" s="243"/>
      <c r="P287" s="243"/>
      <c r="Q287" s="243"/>
      <c r="R287" s="243"/>
      <c r="S287" s="243"/>
      <c r="T287" s="243"/>
      <c r="U287" s="243"/>
      <c r="V287" s="243"/>
      <c r="W287" s="243"/>
      <c r="X287" s="243"/>
      <c r="Y287" s="243"/>
      <c r="Z287" s="243"/>
      <c r="AA287" s="243"/>
      <c r="AB287" s="243"/>
      <c r="AC287" s="243"/>
      <c r="AD287" s="243"/>
      <c r="AE287" s="243"/>
      <c r="AF287" s="243"/>
      <c r="AG287" s="243"/>
      <c r="AH287" s="243"/>
      <c r="AI287" s="243"/>
      <c r="AJ287" s="243"/>
      <c r="AK287" s="243"/>
      <c r="AL287" s="243"/>
      <c r="AM287" s="243"/>
      <c r="AN287" s="243"/>
      <c r="AO287" s="243"/>
      <c r="AP287" s="243"/>
      <c r="AQ287" s="243"/>
      <c r="AR287" s="243"/>
      <c r="AS287" s="243"/>
      <c r="AT287" s="243"/>
      <c r="AU287" s="257"/>
    </row>
    <row r="288" spans="1:47" ht="60" customHeight="1" x14ac:dyDescent="0.35">
      <c r="A288" s="253" t="s">
        <v>6009</v>
      </c>
      <c r="B288" s="231" t="s">
        <v>6010</v>
      </c>
      <c r="C288" s="232" t="s">
        <v>6037</v>
      </c>
      <c r="D288" s="235" t="s">
        <v>6038</v>
      </c>
      <c r="E288" s="236" t="s">
        <v>5487</v>
      </c>
      <c r="F288" s="239" t="s">
        <v>6028</v>
      </c>
      <c r="G288" s="242" t="str">
        <f>IF(COUNTIF(H288:AU288,"&lt;&gt;")=0,"",SUMPRODUCT(((Recommendations[ImplStatus]="Implemented")+(Recommendations[ImplStatus]="Compensated"))*ISNUMBER(MATCH(Recommendations[Id],H288:AU288,0)))/COUNTIF(H288:AU288,"&lt;&gt;"))</f>
        <v/>
      </c>
      <c r="H288" s="243"/>
      <c r="I288" s="243"/>
      <c r="J288" s="243"/>
      <c r="K288" s="243"/>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57"/>
    </row>
    <row r="289" spans="1:47" ht="60" customHeight="1" x14ac:dyDescent="0.35">
      <c r="A289" s="253" t="s">
        <v>6009</v>
      </c>
      <c r="B289" s="231" t="s">
        <v>6010</v>
      </c>
      <c r="C289" s="232" t="s">
        <v>6039</v>
      </c>
      <c r="D289" s="235" t="s">
        <v>6040</v>
      </c>
      <c r="E289" s="236" t="s">
        <v>5487</v>
      </c>
      <c r="F289" s="239" t="s">
        <v>6028</v>
      </c>
      <c r="G289" s="242" t="str">
        <f>IF(COUNTIF(H289:AU289,"&lt;&gt;")=0,"",SUMPRODUCT(((Recommendations[ImplStatus]="Implemented")+(Recommendations[ImplStatus]="Compensated"))*ISNUMBER(MATCH(Recommendations[Id],H289:AU289,0)))/COUNTIF(H289:AU289,"&lt;&gt;"))</f>
        <v/>
      </c>
      <c r="H289" s="243"/>
      <c r="I289" s="243"/>
      <c r="J289" s="243"/>
      <c r="K289" s="243"/>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57"/>
    </row>
    <row r="290" spans="1:47" ht="60" customHeight="1" x14ac:dyDescent="0.35">
      <c r="A290" s="253" t="s">
        <v>6009</v>
      </c>
      <c r="B290" s="231" t="s">
        <v>6010</v>
      </c>
      <c r="C290" s="232" t="s">
        <v>6041</v>
      </c>
      <c r="D290" s="235" t="s">
        <v>6042</v>
      </c>
      <c r="E290" s="236" t="s">
        <v>5458</v>
      </c>
      <c r="F290" s="239" t="s">
        <v>6028</v>
      </c>
      <c r="G290" s="242" t="str">
        <f>IF(COUNTIF(H290:AU290,"&lt;&gt;")=0,"",SUMPRODUCT(((Recommendations[ImplStatus]="Implemented")+(Recommendations[ImplStatus]="Compensated"))*ISNUMBER(MATCH(Recommendations[Id],H290:AU290,0)))/COUNTIF(H290:AU290,"&lt;&gt;"))</f>
        <v/>
      </c>
      <c r="H290" s="243"/>
      <c r="I290" s="243"/>
      <c r="J290" s="243"/>
      <c r="K290" s="243"/>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57"/>
    </row>
    <row r="291" spans="1:47" ht="60" customHeight="1" x14ac:dyDescent="0.35">
      <c r="A291" s="253" t="s">
        <v>6009</v>
      </c>
      <c r="B291" s="231" t="s">
        <v>6010</v>
      </c>
      <c r="C291" s="232" t="s">
        <v>6043</v>
      </c>
      <c r="D291" s="235" t="s">
        <v>6044</v>
      </c>
      <c r="E291" s="236" t="s">
        <v>5487</v>
      </c>
      <c r="F291" s="239" t="s">
        <v>6045</v>
      </c>
      <c r="G291" s="242" t="str">
        <f>IF(COUNTIF(H291:AU291,"&lt;&gt;")=0,"",SUMPRODUCT(((Recommendations[ImplStatus]="Implemented")+(Recommendations[ImplStatus]="Compensated"))*ISNUMBER(MATCH(Recommendations[Id],H291:AU291,0)))/COUNTIF(H291:AU291,"&lt;&gt;"))</f>
        <v/>
      </c>
      <c r="H291" s="243"/>
      <c r="I291" s="243"/>
      <c r="J291" s="243"/>
      <c r="K291" s="243"/>
      <c r="L291" s="243"/>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57"/>
    </row>
    <row r="292" spans="1:47" ht="60" customHeight="1" x14ac:dyDescent="0.35">
      <c r="A292" s="253" t="s">
        <v>6009</v>
      </c>
      <c r="B292" s="231" t="s">
        <v>6010</v>
      </c>
      <c r="C292" s="232" t="s">
        <v>6046</v>
      </c>
      <c r="D292" s="235" t="s">
        <v>6047</v>
      </c>
      <c r="E292" s="236" t="s">
        <v>5487</v>
      </c>
      <c r="F292" s="239" t="s">
        <v>6045</v>
      </c>
      <c r="G292" s="242" t="str">
        <f>IF(COUNTIF(H292:AU292,"&lt;&gt;")=0,"",SUMPRODUCT(((Recommendations[ImplStatus]="Implemented")+(Recommendations[ImplStatus]="Compensated"))*ISNUMBER(MATCH(Recommendations[Id],H292:AU292,0)))/COUNTIF(H292:AU292,"&lt;&gt;"))</f>
        <v/>
      </c>
      <c r="H292" s="243"/>
      <c r="I292" s="243"/>
      <c r="J292" s="243"/>
      <c r="K292" s="243"/>
      <c r="L292" s="243"/>
      <c r="M292" s="243"/>
      <c r="N292" s="243"/>
      <c r="O292" s="243"/>
      <c r="P292" s="243"/>
      <c r="Q292" s="243"/>
      <c r="R292" s="243"/>
      <c r="S292" s="243"/>
      <c r="T292" s="243"/>
      <c r="U292" s="243"/>
      <c r="V292" s="243"/>
      <c r="W292" s="243"/>
      <c r="X292" s="243"/>
      <c r="Y292" s="243"/>
      <c r="Z292" s="243"/>
      <c r="AA292" s="243"/>
      <c r="AB292" s="243"/>
      <c r="AC292" s="243"/>
      <c r="AD292" s="243"/>
      <c r="AE292" s="243"/>
      <c r="AF292" s="243"/>
      <c r="AG292" s="243"/>
      <c r="AH292" s="243"/>
      <c r="AI292" s="243"/>
      <c r="AJ292" s="243"/>
      <c r="AK292" s="243"/>
      <c r="AL292" s="243"/>
      <c r="AM292" s="243"/>
      <c r="AN292" s="243"/>
      <c r="AO292" s="243"/>
      <c r="AP292" s="243"/>
      <c r="AQ292" s="243"/>
      <c r="AR292" s="243"/>
      <c r="AS292" s="243"/>
      <c r="AT292" s="243"/>
      <c r="AU292" s="257"/>
    </row>
    <row r="293" spans="1:47" ht="60" customHeight="1" x14ac:dyDescent="0.35">
      <c r="A293" s="253" t="s">
        <v>6009</v>
      </c>
      <c r="B293" s="231" t="s">
        <v>6010</v>
      </c>
      <c r="C293" s="232" t="s">
        <v>6048</v>
      </c>
      <c r="D293" s="235" t="s">
        <v>6049</v>
      </c>
      <c r="E293" s="236" t="s">
        <v>5737</v>
      </c>
      <c r="F293" s="239" t="s">
        <v>6028</v>
      </c>
      <c r="G293" s="242" t="str">
        <f>IF(COUNTIF(H293:AU293,"&lt;&gt;")=0,"",SUMPRODUCT(((Recommendations[ImplStatus]="Implemented")+(Recommendations[ImplStatus]="Compensated"))*ISNUMBER(MATCH(Recommendations[Id],H293:AU293,0)))/COUNTIF(H293:AU293,"&lt;&gt;"))</f>
        <v/>
      </c>
      <c r="H293" s="243"/>
      <c r="I293" s="243"/>
      <c r="J293" s="243"/>
      <c r="K293" s="243"/>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57"/>
    </row>
    <row r="294" spans="1:47" ht="60" customHeight="1" x14ac:dyDescent="0.35">
      <c r="A294" s="253" t="s">
        <v>6009</v>
      </c>
      <c r="B294" s="231" t="s">
        <v>6010</v>
      </c>
      <c r="C294" s="232" t="s">
        <v>6050</v>
      </c>
      <c r="D294" s="235" t="s">
        <v>6051</v>
      </c>
      <c r="E294" s="236" t="s">
        <v>5737</v>
      </c>
      <c r="F294" s="239" t="s">
        <v>6028</v>
      </c>
      <c r="G294" s="242" t="str">
        <f>IF(COUNTIF(H294:AU294,"&lt;&gt;")=0,"",SUMPRODUCT(((Recommendations[ImplStatus]="Implemented")+(Recommendations[ImplStatus]="Compensated"))*ISNUMBER(MATCH(Recommendations[Id],H294:AU294,0)))/COUNTIF(H294:AU294,"&lt;&gt;"))</f>
        <v/>
      </c>
      <c r="H294" s="243"/>
      <c r="I294" s="243"/>
      <c r="J294" s="243"/>
      <c r="K294" s="243"/>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57"/>
    </row>
    <row r="295" spans="1:47" ht="60" customHeight="1" x14ac:dyDescent="0.35">
      <c r="A295" s="253" t="s">
        <v>6009</v>
      </c>
      <c r="B295" s="231" t="s">
        <v>6010</v>
      </c>
      <c r="C295" s="232" t="s">
        <v>6052</v>
      </c>
      <c r="D295" s="235" t="s">
        <v>6053</v>
      </c>
      <c r="E295" s="236" t="s">
        <v>5554</v>
      </c>
      <c r="F295" s="239" t="s">
        <v>6028</v>
      </c>
      <c r="G295" s="242" t="str">
        <f>IF(COUNTIF(H295:AU295,"&lt;&gt;")=0,"",SUMPRODUCT(((Recommendations[ImplStatus]="Implemented")+(Recommendations[ImplStatus]="Compensated"))*ISNUMBER(MATCH(Recommendations[Id],H295:AU295,0)))/COUNTIF(H295:AU295,"&lt;&gt;"))</f>
        <v/>
      </c>
      <c r="H295" s="243"/>
      <c r="I295" s="243"/>
      <c r="J295" s="243"/>
      <c r="K295" s="243"/>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57"/>
    </row>
    <row r="296" spans="1:47" ht="60" customHeight="1" x14ac:dyDescent="0.35">
      <c r="A296" s="253" t="s">
        <v>6009</v>
      </c>
      <c r="B296" s="231" t="s">
        <v>6010</v>
      </c>
      <c r="C296" s="232" t="s">
        <v>6054</v>
      </c>
      <c r="D296" s="235" t="s">
        <v>6055</v>
      </c>
      <c r="E296" s="236" t="s">
        <v>5554</v>
      </c>
      <c r="F296" s="239" t="s">
        <v>6028</v>
      </c>
      <c r="G296" s="242" t="str">
        <f>IF(COUNTIF(H296:AU296,"&lt;&gt;")=0,"",SUMPRODUCT(((Recommendations[ImplStatus]="Implemented")+(Recommendations[ImplStatus]="Compensated"))*ISNUMBER(MATCH(Recommendations[Id],H296:AU296,0)))/COUNTIF(H296:AU296,"&lt;&gt;"))</f>
        <v/>
      </c>
      <c r="H296" s="243"/>
      <c r="I296" s="243"/>
      <c r="J296" s="243"/>
      <c r="K296" s="243"/>
      <c r="L296" s="243"/>
      <c r="M296" s="243"/>
      <c r="N296" s="243"/>
      <c r="O296" s="243"/>
      <c r="P296" s="243"/>
      <c r="Q296" s="243"/>
      <c r="R296" s="243"/>
      <c r="S296" s="243"/>
      <c r="T296" s="243"/>
      <c r="U296" s="243"/>
      <c r="V296" s="243"/>
      <c r="W296" s="243"/>
      <c r="X296" s="243"/>
      <c r="Y296" s="243"/>
      <c r="Z296" s="243"/>
      <c r="AA296" s="243"/>
      <c r="AB296" s="243"/>
      <c r="AC296" s="243"/>
      <c r="AD296" s="243"/>
      <c r="AE296" s="243"/>
      <c r="AF296" s="243"/>
      <c r="AG296" s="243"/>
      <c r="AH296" s="243"/>
      <c r="AI296" s="243"/>
      <c r="AJ296" s="243"/>
      <c r="AK296" s="243"/>
      <c r="AL296" s="243"/>
      <c r="AM296" s="243"/>
      <c r="AN296" s="243"/>
      <c r="AO296" s="243"/>
      <c r="AP296" s="243"/>
      <c r="AQ296" s="243"/>
      <c r="AR296" s="243"/>
      <c r="AS296" s="243"/>
      <c r="AT296" s="243"/>
      <c r="AU296" s="257"/>
    </row>
    <row r="297" spans="1:47" ht="60" customHeight="1" x14ac:dyDescent="0.35">
      <c r="A297" s="253" t="s">
        <v>6009</v>
      </c>
      <c r="B297" s="231" t="s">
        <v>6010</v>
      </c>
      <c r="C297" s="232" t="s">
        <v>6056</v>
      </c>
      <c r="D297" s="235" t="s">
        <v>6057</v>
      </c>
      <c r="E297" s="236" t="s">
        <v>5458</v>
      </c>
      <c r="F297" s="239" t="s">
        <v>6028</v>
      </c>
      <c r="G297" s="242" t="str">
        <f>IF(COUNTIF(H297:AU297,"&lt;&gt;")=0,"",SUMPRODUCT(((Recommendations[ImplStatus]="Implemented")+(Recommendations[ImplStatus]="Compensated"))*ISNUMBER(MATCH(Recommendations[Id],H297:AU297,0)))/COUNTIF(H297:AU297,"&lt;&gt;"))</f>
        <v/>
      </c>
      <c r="H297" s="243"/>
      <c r="I297" s="243"/>
      <c r="J297" s="243"/>
      <c r="K297" s="243"/>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57"/>
    </row>
    <row r="298" spans="1:47" ht="60" customHeight="1" x14ac:dyDescent="0.35">
      <c r="A298" s="253" t="s">
        <v>6009</v>
      </c>
      <c r="B298" s="231" t="s">
        <v>6010</v>
      </c>
      <c r="C298" s="232" t="s">
        <v>6058</v>
      </c>
      <c r="D298" s="235" t="s">
        <v>6059</v>
      </c>
      <c r="E298" s="236" t="s">
        <v>5554</v>
      </c>
      <c r="F298" s="239" t="s">
        <v>6028</v>
      </c>
      <c r="G298" s="242" t="str">
        <f>IF(COUNTIF(H298:AU298,"&lt;&gt;")=0,"",SUMPRODUCT(((Recommendations[ImplStatus]="Implemented")+(Recommendations[ImplStatus]="Compensated"))*ISNUMBER(MATCH(Recommendations[Id],H298:AU298,0)))/COUNTIF(H298:AU298,"&lt;&gt;"))</f>
        <v/>
      </c>
      <c r="H298" s="243"/>
      <c r="I298" s="243"/>
      <c r="J298" s="243"/>
      <c r="K298" s="243"/>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57"/>
    </row>
    <row r="299" spans="1:47" ht="60" customHeight="1" x14ac:dyDescent="0.35">
      <c r="A299" s="253" t="s">
        <v>6009</v>
      </c>
      <c r="B299" s="231" t="s">
        <v>6010</v>
      </c>
      <c r="C299" s="232" t="s">
        <v>6060</v>
      </c>
      <c r="D299" s="235" t="s">
        <v>6061</v>
      </c>
      <c r="E299" s="236" t="s">
        <v>5487</v>
      </c>
      <c r="F299" s="239" t="s">
        <v>6028</v>
      </c>
      <c r="G299" s="242" t="str">
        <f>IF(COUNTIF(H299:AU299,"&lt;&gt;")=0,"",SUMPRODUCT(((Recommendations[ImplStatus]="Implemented")+(Recommendations[ImplStatus]="Compensated"))*ISNUMBER(MATCH(Recommendations[Id],H299:AU299,0)))/COUNTIF(H299:AU299,"&lt;&gt;"))</f>
        <v/>
      </c>
      <c r="H299" s="243"/>
      <c r="I299" s="243"/>
      <c r="J299" s="243"/>
      <c r="K299" s="243"/>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57"/>
    </row>
    <row r="300" spans="1:47" ht="60" customHeight="1" x14ac:dyDescent="0.35">
      <c r="A300" s="253" t="s">
        <v>6009</v>
      </c>
      <c r="B300" s="231" t="s">
        <v>6010</v>
      </c>
      <c r="C300" s="232" t="s">
        <v>6062</v>
      </c>
      <c r="D300" s="235" t="s">
        <v>6063</v>
      </c>
      <c r="E300" s="236" t="s">
        <v>5554</v>
      </c>
      <c r="F300" s="239" t="s">
        <v>6028</v>
      </c>
      <c r="G300" s="242" t="str">
        <f>IF(COUNTIF(H300:AU300,"&lt;&gt;")=0,"",SUMPRODUCT(((Recommendations[ImplStatus]="Implemented")+(Recommendations[ImplStatus]="Compensated"))*ISNUMBER(MATCH(Recommendations[Id],H300:AU300,0)))/COUNTIF(H300:AU300,"&lt;&gt;"))</f>
        <v/>
      </c>
      <c r="H300" s="243"/>
      <c r="I300" s="243"/>
      <c r="J300" s="243"/>
      <c r="K300" s="243"/>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57"/>
    </row>
    <row r="301" spans="1:47" ht="60" customHeight="1" x14ac:dyDescent="0.35">
      <c r="A301" s="253" t="s">
        <v>6009</v>
      </c>
      <c r="B301" s="231" t="s">
        <v>6010</v>
      </c>
      <c r="C301" s="232" t="s">
        <v>6064</v>
      </c>
      <c r="D301" s="235" t="s">
        <v>6065</v>
      </c>
      <c r="E301" s="236" t="s">
        <v>5602</v>
      </c>
      <c r="F301" s="239" t="s">
        <v>6028</v>
      </c>
      <c r="G301" s="242" t="str">
        <f>IF(COUNTIF(H301:AU301,"&lt;&gt;")=0,"",SUMPRODUCT(((Recommendations[ImplStatus]="Implemented")+(Recommendations[ImplStatus]="Compensated"))*ISNUMBER(MATCH(Recommendations[Id],H301:AU301,0)))/COUNTIF(H301:AU301,"&lt;&gt;"))</f>
        <v/>
      </c>
      <c r="H301" s="243"/>
      <c r="I301" s="243"/>
      <c r="J301" s="243"/>
      <c r="K301" s="243"/>
      <c r="L301" s="243"/>
      <c r="M301" s="243"/>
      <c r="N301" s="243"/>
      <c r="O301" s="243"/>
      <c r="P301" s="243"/>
      <c r="Q301" s="243"/>
      <c r="R301" s="243"/>
      <c r="S301" s="243"/>
      <c r="T301" s="243"/>
      <c r="U301" s="243"/>
      <c r="V301" s="243"/>
      <c r="W301" s="243"/>
      <c r="X301" s="243"/>
      <c r="Y301" s="243"/>
      <c r="Z301" s="243"/>
      <c r="AA301" s="243"/>
      <c r="AB301" s="243"/>
      <c r="AC301" s="243"/>
      <c r="AD301" s="243"/>
      <c r="AE301" s="243"/>
      <c r="AF301" s="243"/>
      <c r="AG301" s="243"/>
      <c r="AH301" s="243"/>
      <c r="AI301" s="243"/>
      <c r="AJ301" s="243"/>
      <c r="AK301" s="243"/>
      <c r="AL301" s="243"/>
      <c r="AM301" s="243"/>
      <c r="AN301" s="243"/>
      <c r="AO301" s="243"/>
      <c r="AP301" s="243"/>
      <c r="AQ301" s="243"/>
      <c r="AR301" s="243"/>
      <c r="AS301" s="243"/>
      <c r="AT301" s="243"/>
      <c r="AU301" s="257"/>
    </row>
    <row r="302" spans="1:47" ht="60" customHeight="1" x14ac:dyDescent="0.35">
      <c r="A302" s="253" t="s">
        <v>6009</v>
      </c>
      <c r="B302" s="231" t="s">
        <v>6010</v>
      </c>
      <c r="C302" s="232" t="s">
        <v>6066</v>
      </c>
      <c r="D302" s="235" t="s">
        <v>6067</v>
      </c>
      <c r="E302" s="236" t="s">
        <v>5602</v>
      </c>
      <c r="F302" s="239" t="s">
        <v>6028</v>
      </c>
      <c r="G302" s="242" t="str">
        <f>IF(COUNTIF(H302:AU302,"&lt;&gt;")=0,"",SUMPRODUCT(((Recommendations[ImplStatus]="Implemented")+(Recommendations[ImplStatus]="Compensated"))*ISNUMBER(MATCH(Recommendations[Id],H302:AU302,0)))/COUNTIF(H302:AU302,"&lt;&gt;"))</f>
        <v/>
      </c>
      <c r="H302" s="243"/>
      <c r="I302" s="243"/>
      <c r="J302" s="243"/>
      <c r="K302" s="243"/>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57"/>
    </row>
    <row r="303" spans="1:47" ht="60" customHeight="1" outlineLevel="2" x14ac:dyDescent="0.35">
      <c r="A303" s="252" t="s">
        <v>6009</v>
      </c>
      <c r="B303" s="230" t="s">
        <v>3503</v>
      </c>
      <c r="C303" s="230"/>
      <c r="D303" s="234"/>
      <c r="E303" s="230"/>
      <c r="F303" s="238"/>
      <c r="G303" s="241" t="str">
        <f>IF(COUNTIF(H303:AU303,"&lt;&gt;")=0,"",SUMPRODUCT(((Recommendations[ImplStatus]="Implemented")+(Recommendations[ImplStatus]="Compensated"))*ISNUMBER(MATCH(Recommendations[Id],H303:AU303,0)))/COUNTIF(H303:AU303,"&lt;&gt;"))</f>
        <v/>
      </c>
      <c r="H303" s="238"/>
      <c r="I303" s="238"/>
      <c r="J303" s="238"/>
      <c r="K303" s="238"/>
      <c r="L303" s="238"/>
      <c r="M303" s="238"/>
      <c r="N303" s="238"/>
      <c r="O303" s="238"/>
      <c r="P303" s="238"/>
      <c r="Q303" s="238"/>
      <c r="R303" s="238"/>
      <c r="S303" s="238"/>
      <c r="T303" s="238"/>
      <c r="U303" s="238"/>
      <c r="V303" s="238"/>
      <c r="W303" s="238"/>
      <c r="X303" s="238"/>
      <c r="Y303" s="238"/>
      <c r="Z303" s="238"/>
      <c r="AA303" s="238"/>
      <c r="AB303" s="238"/>
      <c r="AC303" s="238"/>
      <c r="AD303" s="238"/>
      <c r="AE303" s="238"/>
      <c r="AF303" s="238"/>
      <c r="AG303" s="238"/>
      <c r="AH303" s="238"/>
      <c r="AI303" s="238"/>
      <c r="AJ303" s="238"/>
      <c r="AK303" s="238"/>
      <c r="AL303" s="238"/>
      <c r="AM303" s="238"/>
      <c r="AN303" s="238"/>
      <c r="AO303" s="238"/>
      <c r="AP303" s="238"/>
      <c r="AQ303" s="238"/>
      <c r="AR303" s="238"/>
      <c r="AS303" s="238"/>
      <c r="AT303" s="238"/>
      <c r="AU303" s="256"/>
    </row>
    <row r="304" spans="1:47" ht="60" customHeight="1" x14ac:dyDescent="0.35">
      <c r="A304" s="253" t="s">
        <v>6009</v>
      </c>
      <c r="B304" s="231" t="s">
        <v>3503</v>
      </c>
      <c r="C304" s="232" t="s">
        <v>6068</v>
      </c>
      <c r="D304" s="235" t="s">
        <v>6069</v>
      </c>
      <c r="E304" s="236" t="s">
        <v>5458</v>
      </c>
      <c r="F304" s="239" t="s">
        <v>6070</v>
      </c>
      <c r="G304" s="242" t="str">
        <f>IF(COUNTIF(H304:AU304,"&lt;&gt;")=0,"",SUMPRODUCT(((Recommendations[ImplStatus]="Implemented")+(Recommendations[ImplStatus]="Compensated"))*ISNUMBER(MATCH(Recommendations[Id],H304:AU304,0)))/COUNTIF(H304:AU304,"&lt;&gt;"))</f>
        <v/>
      </c>
      <c r="H304" s="243"/>
      <c r="I304" s="243"/>
      <c r="J304" s="243"/>
      <c r="K304" s="243"/>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57"/>
    </row>
    <row r="305" spans="1:47" ht="60" customHeight="1" x14ac:dyDescent="0.35">
      <c r="A305" s="253" t="s">
        <v>6009</v>
      </c>
      <c r="B305" s="231" t="s">
        <v>3503</v>
      </c>
      <c r="C305" s="232" t="s">
        <v>6071</v>
      </c>
      <c r="D305" s="235" t="s">
        <v>6072</v>
      </c>
      <c r="E305" s="236" t="s">
        <v>5458</v>
      </c>
      <c r="F305" s="239" t="s">
        <v>6070</v>
      </c>
      <c r="G305" s="242" t="str">
        <f>IF(COUNTIF(H305:AU305,"&lt;&gt;")=0,"",SUMPRODUCT(((Recommendations[ImplStatus]="Implemented")+(Recommendations[ImplStatus]="Compensated"))*ISNUMBER(MATCH(Recommendations[Id],H305:AU305,0)))/COUNTIF(H305:AU305,"&lt;&gt;"))</f>
        <v/>
      </c>
      <c r="H305" s="243"/>
      <c r="I305" s="243"/>
      <c r="J305" s="243"/>
      <c r="K305" s="243"/>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57"/>
    </row>
    <row r="306" spans="1:47" ht="60" customHeight="1" x14ac:dyDescent="0.35">
      <c r="A306" s="253" t="s">
        <v>6009</v>
      </c>
      <c r="B306" s="231" t="s">
        <v>3503</v>
      </c>
      <c r="C306" s="232" t="s">
        <v>6073</v>
      </c>
      <c r="D306" s="235" t="s">
        <v>6074</v>
      </c>
      <c r="E306" s="236" t="s">
        <v>5458</v>
      </c>
      <c r="F306" s="239" t="s">
        <v>6070</v>
      </c>
      <c r="G306" s="242" t="str">
        <f>IF(COUNTIF(H306:AU306,"&lt;&gt;")=0,"",SUMPRODUCT(((Recommendations[ImplStatus]="Implemented")+(Recommendations[ImplStatus]="Compensated"))*ISNUMBER(MATCH(Recommendations[Id],H306:AU306,0)))/COUNTIF(H306:AU306,"&lt;&gt;"))</f>
        <v/>
      </c>
      <c r="H306" s="243"/>
      <c r="I306" s="243"/>
      <c r="J306" s="243"/>
      <c r="K306" s="243"/>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57"/>
    </row>
    <row r="307" spans="1:47" ht="60" customHeight="1" x14ac:dyDescent="0.35">
      <c r="A307" s="253" t="s">
        <v>6009</v>
      </c>
      <c r="B307" s="231" t="s">
        <v>3503</v>
      </c>
      <c r="C307" s="232" t="s">
        <v>6075</v>
      </c>
      <c r="D307" s="235" t="s">
        <v>6076</v>
      </c>
      <c r="E307" s="236" t="s">
        <v>5458</v>
      </c>
      <c r="F307" s="239" t="s">
        <v>6070</v>
      </c>
      <c r="G307" s="242" t="str">
        <f>IF(COUNTIF(H307:AU307,"&lt;&gt;")=0,"",SUMPRODUCT(((Recommendations[ImplStatus]="Implemented")+(Recommendations[ImplStatus]="Compensated"))*ISNUMBER(MATCH(Recommendations[Id],H307:AU307,0)))/COUNTIF(H307:AU307,"&lt;&gt;"))</f>
        <v/>
      </c>
      <c r="H307" s="243"/>
      <c r="I307" s="243"/>
      <c r="J307" s="243"/>
      <c r="K307" s="243"/>
      <c r="L307" s="243"/>
      <c r="M307" s="243"/>
      <c r="N307" s="243"/>
      <c r="O307" s="243"/>
      <c r="P307" s="243"/>
      <c r="Q307" s="243"/>
      <c r="R307" s="243"/>
      <c r="S307" s="243"/>
      <c r="T307" s="243"/>
      <c r="U307" s="243"/>
      <c r="V307" s="243"/>
      <c r="W307" s="243"/>
      <c r="X307" s="243"/>
      <c r="Y307" s="243"/>
      <c r="Z307" s="243"/>
      <c r="AA307" s="243"/>
      <c r="AB307" s="243"/>
      <c r="AC307" s="243"/>
      <c r="AD307" s="243"/>
      <c r="AE307" s="243"/>
      <c r="AF307" s="243"/>
      <c r="AG307" s="243"/>
      <c r="AH307" s="243"/>
      <c r="AI307" s="243"/>
      <c r="AJ307" s="243"/>
      <c r="AK307" s="243"/>
      <c r="AL307" s="243"/>
      <c r="AM307" s="243"/>
      <c r="AN307" s="243"/>
      <c r="AO307" s="243"/>
      <c r="AP307" s="243"/>
      <c r="AQ307" s="243"/>
      <c r="AR307" s="243"/>
      <c r="AS307" s="243"/>
      <c r="AT307" s="243"/>
      <c r="AU307" s="257"/>
    </row>
    <row r="308" spans="1:47" ht="60" customHeight="1" x14ac:dyDescent="0.35">
      <c r="A308" s="253" t="s">
        <v>6009</v>
      </c>
      <c r="B308" s="231" t="s">
        <v>3503</v>
      </c>
      <c r="C308" s="232" t="s">
        <v>6077</v>
      </c>
      <c r="D308" s="235" t="s">
        <v>6078</v>
      </c>
      <c r="E308" s="236" t="s">
        <v>5554</v>
      </c>
      <c r="F308" s="239" t="s">
        <v>6070</v>
      </c>
      <c r="G308" s="242">
        <f>IF(COUNTIF(H308:AU308,"&lt;&gt;")=0,"",SUMPRODUCT(((Recommendations[ImplStatus]="Implemented")+(Recommendations[ImplStatus]="Compensated"))*ISNUMBER(MATCH(Recommendations[Id],H308:AU308,0)))/COUNTIF(H308:AU308,"&lt;&gt;"))</f>
        <v>0</v>
      </c>
      <c r="H308" s="243" t="s">
        <v>329</v>
      </c>
      <c r="I308" s="243" t="s">
        <v>337</v>
      </c>
      <c r="J308" s="243" t="s">
        <v>345</v>
      </c>
      <c r="K308" s="243" t="s">
        <v>353</v>
      </c>
      <c r="L308" s="243" t="s">
        <v>361</v>
      </c>
      <c r="M308" s="243" t="s">
        <v>368</v>
      </c>
      <c r="N308" s="243" t="s">
        <v>376</v>
      </c>
      <c r="O308" s="243" t="s">
        <v>419</v>
      </c>
      <c r="P308" s="243" t="s">
        <v>437</v>
      </c>
      <c r="Q308" s="243" t="s">
        <v>570</v>
      </c>
      <c r="R308" s="243" t="s">
        <v>578</v>
      </c>
      <c r="S308" s="243" t="s">
        <v>585</v>
      </c>
      <c r="T308" s="243" t="s">
        <v>592</v>
      </c>
      <c r="U308" s="243" t="s">
        <v>1076</v>
      </c>
      <c r="V308" s="243" t="s">
        <v>1235</v>
      </c>
      <c r="W308" s="243" t="s">
        <v>1326</v>
      </c>
      <c r="X308" s="243" t="s">
        <v>1333</v>
      </c>
      <c r="Y308" s="243" t="s">
        <v>1340</v>
      </c>
      <c r="Z308" s="243" t="s">
        <v>1655</v>
      </c>
      <c r="AA308" s="243" t="s">
        <v>2165</v>
      </c>
      <c r="AB308" s="243" t="s">
        <v>2175</v>
      </c>
      <c r="AC308" s="243" t="s">
        <v>2186</v>
      </c>
      <c r="AD308" s="243" t="s">
        <v>2222</v>
      </c>
      <c r="AE308" s="243" t="s">
        <v>2228</v>
      </c>
      <c r="AF308" s="243" t="s">
        <v>2234</v>
      </c>
      <c r="AG308" s="243" t="s">
        <v>2245</v>
      </c>
      <c r="AH308" s="243" t="s">
        <v>2250</v>
      </c>
      <c r="AI308" s="243" t="s">
        <v>2255</v>
      </c>
      <c r="AJ308" s="243" t="s">
        <v>2260</v>
      </c>
      <c r="AK308" s="243"/>
      <c r="AL308" s="243"/>
      <c r="AM308" s="243"/>
      <c r="AN308" s="243"/>
      <c r="AO308" s="243"/>
      <c r="AP308" s="243"/>
      <c r="AQ308" s="243"/>
      <c r="AR308" s="243"/>
      <c r="AS308" s="243"/>
      <c r="AT308" s="243"/>
      <c r="AU308" s="257"/>
    </row>
    <row r="309" spans="1:47" ht="60" customHeight="1" x14ac:dyDescent="0.35">
      <c r="A309" s="253" t="s">
        <v>6009</v>
      </c>
      <c r="B309" s="231" t="s">
        <v>3503</v>
      </c>
      <c r="C309" s="232" t="s">
        <v>6079</v>
      </c>
      <c r="D309" s="235" t="s">
        <v>6080</v>
      </c>
      <c r="E309" s="236" t="s">
        <v>5554</v>
      </c>
      <c r="F309" s="239" t="s">
        <v>6070</v>
      </c>
      <c r="G309" s="242" t="str">
        <f>IF(COUNTIF(H309:AU309,"&lt;&gt;")=0,"",SUMPRODUCT(((Recommendations[ImplStatus]="Implemented")+(Recommendations[ImplStatus]="Compensated"))*ISNUMBER(MATCH(Recommendations[Id],H309:AU309,0)))/COUNTIF(H309:AU309,"&lt;&gt;"))</f>
        <v/>
      </c>
      <c r="H309" s="243"/>
      <c r="I309" s="243"/>
      <c r="J309" s="243"/>
      <c r="K309" s="243"/>
      <c r="L309" s="243"/>
      <c r="M309" s="243"/>
      <c r="N309" s="243"/>
      <c r="O309" s="243"/>
      <c r="P309" s="243"/>
      <c r="Q309" s="243"/>
      <c r="R309" s="243"/>
      <c r="S309" s="243"/>
      <c r="T309" s="243"/>
      <c r="U309" s="243"/>
      <c r="V309" s="243"/>
      <c r="W309" s="243"/>
      <c r="X309" s="243"/>
      <c r="Y309" s="243"/>
      <c r="Z309" s="243"/>
      <c r="AA309" s="243"/>
      <c r="AB309" s="243"/>
      <c r="AC309" s="243"/>
      <c r="AD309" s="243"/>
      <c r="AE309" s="243"/>
      <c r="AF309" s="243"/>
      <c r="AG309" s="243"/>
      <c r="AH309" s="243"/>
      <c r="AI309" s="243"/>
      <c r="AJ309" s="243"/>
      <c r="AK309" s="243"/>
      <c r="AL309" s="243"/>
      <c r="AM309" s="243"/>
      <c r="AN309" s="243"/>
      <c r="AO309" s="243"/>
      <c r="AP309" s="243"/>
      <c r="AQ309" s="243"/>
      <c r="AR309" s="243"/>
      <c r="AS309" s="243"/>
      <c r="AT309" s="243"/>
      <c r="AU309" s="257"/>
    </row>
    <row r="310" spans="1:47" ht="60" customHeight="1" x14ac:dyDescent="0.35">
      <c r="A310" s="253" t="s">
        <v>6009</v>
      </c>
      <c r="B310" s="231" t="s">
        <v>3503</v>
      </c>
      <c r="C310" s="232" t="s">
        <v>6081</v>
      </c>
      <c r="D310" s="235" t="s">
        <v>6082</v>
      </c>
      <c r="E310" s="236" t="s">
        <v>5554</v>
      </c>
      <c r="F310" s="239" t="s">
        <v>6070</v>
      </c>
      <c r="G310" s="242" t="str">
        <f>IF(COUNTIF(H310:AU310,"&lt;&gt;")=0,"",SUMPRODUCT(((Recommendations[ImplStatus]="Implemented")+(Recommendations[ImplStatus]="Compensated"))*ISNUMBER(MATCH(Recommendations[Id],H310:AU310,0)))/COUNTIF(H310:AU310,"&lt;&gt;"))</f>
        <v/>
      </c>
      <c r="H310" s="243"/>
      <c r="I310" s="243"/>
      <c r="J310" s="243"/>
      <c r="K310" s="243"/>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57"/>
    </row>
    <row r="311" spans="1:47" ht="60" customHeight="1" x14ac:dyDescent="0.35">
      <c r="A311" s="253" t="s">
        <v>6009</v>
      </c>
      <c r="B311" s="231" t="s">
        <v>3503</v>
      </c>
      <c r="C311" s="232" t="s">
        <v>6083</v>
      </c>
      <c r="D311" s="235" t="s">
        <v>6084</v>
      </c>
      <c r="E311" s="236" t="s">
        <v>5554</v>
      </c>
      <c r="F311" s="239" t="s">
        <v>6070</v>
      </c>
      <c r="G311" s="242" t="str">
        <f>IF(COUNTIF(H311:AU311,"&lt;&gt;")=0,"",SUMPRODUCT(((Recommendations[ImplStatus]="Implemented")+(Recommendations[ImplStatus]="Compensated"))*ISNUMBER(MATCH(Recommendations[Id],H311:AU311,0)))/COUNTIF(H311:AU311,"&lt;&gt;"))</f>
        <v/>
      </c>
      <c r="H311" s="243"/>
      <c r="I311" s="243"/>
      <c r="J311" s="243"/>
      <c r="K311" s="243"/>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57"/>
    </row>
    <row r="312" spans="1:47" ht="60" customHeight="1" x14ac:dyDescent="0.35">
      <c r="A312" s="253" t="s">
        <v>6009</v>
      </c>
      <c r="B312" s="231" t="s">
        <v>3503</v>
      </c>
      <c r="C312" s="232" t="s">
        <v>6085</v>
      </c>
      <c r="D312" s="235" t="s">
        <v>6086</v>
      </c>
      <c r="E312" s="236" t="s">
        <v>5554</v>
      </c>
      <c r="F312" s="239" t="s">
        <v>6070</v>
      </c>
      <c r="G312" s="242">
        <f>IF(COUNTIF(H312:AU312,"&lt;&gt;")=0,"",SUMPRODUCT(((Recommendations[ImplStatus]="Implemented")+(Recommendations[ImplStatus]="Compensated"))*ISNUMBER(MATCH(Recommendations[Id],H312:AU312,0)))/COUNTIF(H312:AU312,"&lt;&gt;"))</f>
        <v>0</v>
      </c>
      <c r="H312" s="243" t="s">
        <v>165</v>
      </c>
      <c r="I312" s="243" t="s">
        <v>173</v>
      </c>
      <c r="J312" s="243" t="s">
        <v>419</v>
      </c>
      <c r="K312" s="243" t="s">
        <v>437</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57"/>
    </row>
    <row r="313" spans="1:47" ht="60" customHeight="1" x14ac:dyDescent="0.35">
      <c r="A313" s="253" t="s">
        <v>6009</v>
      </c>
      <c r="B313" s="231" t="s">
        <v>3503</v>
      </c>
      <c r="C313" s="232" t="s">
        <v>6087</v>
      </c>
      <c r="D313" s="235" t="s">
        <v>6088</v>
      </c>
      <c r="E313" s="236" t="s">
        <v>5487</v>
      </c>
      <c r="F313" s="239" t="s">
        <v>6070</v>
      </c>
      <c r="G313" s="242" t="str">
        <f>IF(COUNTIF(H313:AU313,"&lt;&gt;")=0,"",SUMPRODUCT(((Recommendations[ImplStatus]="Implemented")+(Recommendations[ImplStatus]="Compensated"))*ISNUMBER(MATCH(Recommendations[Id],H313:AU313,0)))/COUNTIF(H313:AU313,"&lt;&gt;"))</f>
        <v/>
      </c>
      <c r="H313" s="243"/>
      <c r="I313" s="243"/>
      <c r="J313" s="243"/>
      <c r="K313" s="243"/>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57"/>
    </row>
    <row r="314" spans="1:47" ht="60" customHeight="1" x14ac:dyDescent="0.35">
      <c r="A314" s="253" t="s">
        <v>6009</v>
      </c>
      <c r="B314" s="231" t="s">
        <v>3503</v>
      </c>
      <c r="C314" s="232" t="s">
        <v>6089</v>
      </c>
      <c r="D314" s="235" t="s">
        <v>6090</v>
      </c>
      <c r="E314" s="236" t="s">
        <v>5487</v>
      </c>
      <c r="F314" s="239" t="s">
        <v>6070</v>
      </c>
      <c r="G314" s="242" t="str">
        <f>IF(COUNTIF(H314:AU314,"&lt;&gt;")=0,"",SUMPRODUCT(((Recommendations[ImplStatus]="Implemented")+(Recommendations[ImplStatus]="Compensated"))*ISNUMBER(MATCH(Recommendations[Id],H314:AU314,0)))/COUNTIF(H314:AU314,"&lt;&gt;"))</f>
        <v/>
      </c>
      <c r="H314" s="243"/>
      <c r="I314" s="243"/>
      <c r="J314" s="243"/>
      <c r="K314" s="243"/>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57"/>
    </row>
    <row r="315" spans="1:47" ht="60" customHeight="1" x14ac:dyDescent="0.35">
      <c r="A315" s="253" t="s">
        <v>6009</v>
      </c>
      <c r="B315" s="231" t="s">
        <v>3503</v>
      </c>
      <c r="C315" s="232" t="s">
        <v>6091</v>
      </c>
      <c r="D315" s="235" t="s">
        <v>6092</v>
      </c>
      <c r="E315" s="236" t="s">
        <v>5487</v>
      </c>
      <c r="F315" s="239" t="s">
        <v>6070</v>
      </c>
      <c r="G315" s="242">
        <f>IF(COUNTIF(H315:AU315,"&lt;&gt;")=0,"",SUMPRODUCT(((Recommendations[ImplStatus]="Implemented")+(Recommendations[ImplStatus]="Compensated"))*ISNUMBER(MATCH(Recommendations[Id],H315:AU315,0)))/COUNTIF(H315:AU315,"&lt;&gt;"))</f>
        <v>0</v>
      </c>
      <c r="H315" s="243" t="s">
        <v>422</v>
      </c>
      <c r="I315" s="243" t="s">
        <v>430</v>
      </c>
      <c r="J315" s="243" t="s">
        <v>440</v>
      </c>
      <c r="K315" s="243" t="s">
        <v>446</v>
      </c>
      <c r="L315" s="243" t="s">
        <v>453</v>
      </c>
      <c r="M315" s="243" t="s">
        <v>1930</v>
      </c>
      <c r="N315" s="243"/>
      <c r="O315" s="243"/>
      <c r="P315" s="243"/>
      <c r="Q315" s="243"/>
      <c r="R315" s="243"/>
      <c r="S315" s="243"/>
      <c r="T315" s="243"/>
      <c r="U315" s="243"/>
      <c r="V315" s="243"/>
      <c r="W315" s="243"/>
      <c r="X315" s="243"/>
      <c r="Y315" s="243"/>
      <c r="Z315" s="243"/>
      <c r="AA315" s="243"/>
      <c r="AB315" s="243"/>
      <c r="AC315" s="243"/>
      <c r="AD315" s="243"/>
      <c r="AE315" s="243"/>
      <c r="AF315" s="243"/>
      <c r="AG315" s="243"/>
      <c r="AH315" s="243"/>
      <c r="AI315" s="243"/>
      <c r="AJ315" s="243"/>
      <c r="AK315" s="243"/>
      <c r="AL315" s="243"/>
      <c r="AM315" s="243"/>
      <c r="AN315" s="243"/>
      <c r="AO315" s="243"/>
      <c r="AP315" s="243"/>
      <c r="AQ315" s="243"/>
      <c r="AR315" s="243"/>
      <c r="AS315" s="243"/>
      <c r="AT315" s="243"/>
      <c r="AU315" s="257"/>
    </row>
    <row r="316" spans="1:47" ht="60" customHeight="1" x14ac:dyDescent="0.35">
      <c r="A316" s="253" t="s">
        <v>6009</v>
      </c>
      <c r="B316" s="231" t="s">
        <v>3503</v>
      </c>
      <c r="C316" s="232" t="s">
        <v>6093</v>
      </c>
      <c r="D316" s="235" t="s">
        <v>6094</v>
      </c>
      <c r="E316" s="236" t="s">
        <v>5487</v>
      </c>
      <c r="F316" s="239" t="s">
        <v>6070</v>
      </c>
      <c r="G316" s="242" t="str">
        <f>IF(COUNTIF(H316:AU316,"&lt;&gt;")=0,"",SUMPRODUCT(((Recommendations[ImplStatus]="Implemented")+(Recommendations[ImplStatus]="Compensated"))*ISNUMBER(MATCH(Recommendations[Id],H316:AU316,0)))/COUNTIF(H316:AU316,"&lt;&gt;"))</f>
        <v/>
      </c>
      <c r="H316" s="243"/>
      <c r="I316" s="243"/>
      <c r="J316" s="243"/>
      <c r="K316" s="243"/>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57"/>
    </row>
    <row r="317" spans="1:47" ht="60" customHeight="1" x14ac:dyDescent="0.35">
      <c r="A317" s="253" t="s">
        <v>6009</v>
      </c>
      <c r="B317" s="231" t="s">
        <v>3503</v>
      </c>
      <c r="C317" s="232" t="s">
        <v>6095</v>
      </c>
      <c r="D317" s="235" t="s">
        <v>6096</v>
      </c>
      <c r="E317" s="236" t="s">
        <v>5554</v>
      </c>
      <c r="F317" s="239" t="s">
        <v>6028</v>
      </c>
      <c r="G317" s="242">
        <f>IF(COUNTIF(H317:AU317,"&lt;&gt;")=0,"",SUMPRODUCT(((Recommendations[ImplStatus]="Implemented")+(Recommendations[ImplStatus]="Compensated"))*ISNUMBER(MATCH(Recommendations[Id],H317:AU317,0)))/COUNTIF(H317:AU317,"&lt;&gt;"))</f>
        <v>0</v>
      </c>
      <c r="H317" s="243" t="s">
        <v>482</v>
      </c>
      <c r="I317" s="243" t="s">
        <v>485</v>
      </c>
      <c r="J317" s="243" t="s">
        <v>501</v>
      </c>
      <c r="K317" s="243" t="s">
        <v>504</v>
      </c>
      <c r="L317" s="243" t="s">
        <v>507</v>
      </c>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57"/>
    </row>
    <row r="318" spans="1:47" ht="60" customHeight="1" x14ac:dyDescent="0.35">
      <c r="A318" s="253" t="s">
        <v>6009</v>
      </c>
      <c r="B318" s="231" t="s">
        <v>3503</v>
      </c>
      <c r="C318" s="232" t="s">
        <v>6097</v>
      </c>
      <c r="D318" s="235" t="s">
        <v>6098</v>
      </c>
      <c r="E318" s="236" t="s">
        <v>5602</v>
      </c>
      <c r="F318" s="239" t="s">
        <v>6028</v>
      </c>
      <c r="G318" s="242" t="str">
        <f>IF(COUNTIF(H318:AU318,"&lt;&gt;")=0,"",SUMPRODUCT(((Recommendations[ImplStatus]="Implemented")+(Recommendations[ImplStatus]="Compensated"))*ISNUMBER(MATCH(Recommendations[Id],H318:AU318,0)))/COUNTIF(H318:AU318,"&lt;&gt;"))</f>
        <v/>
      </c>
      <c r="H318" s="243"/>
      <c r="I318" s="243"/>
      <c r="J318" s="243"/>
      <c r="K318" s="243"/>
      <c r="L318" s="243"/>
      <c r="M318" s="243"/>
      <c r="N318" s="243"/>
      <c r="O318" s="243"/>
      <c r="P318" s="243"/>
      <c r="Q318" s="243"/>
      <c r="R318" s="243"/>
      <c r="S318" s="243"/>
      <c r="T318" s="243"/>
      <c r="U318" s="243"/>
      <c r="V318" s="243"/>
      <c r="W318" s="243"/>
      <c r="X318" s="243"/>
      <c r="Y318" s="243"/>
      <c r="Z318" s="243"/>
      <c r="AA318" s="243"/>
      <c r="AB318" s="243"/>
      <c r="AC318" s="243"/>
      <c r="AD318" s="243"/>
      <c r="AE318" s="243"/>
      <c r="AF318" s="243"/>
      <c r="AG318" s="243"/>
      <c r="AH318" s="243"/>
      <c r="AI318" s="243"/>
      <c r="AJ318" s="243"/>
      <c r="AK318" s="243"/>
      <c r="AL318" s="243"/>
      <c r="AM318" s="243"/>
      <c r="AN318" s="243"/>
      <c r="AO318" s="243"/>
      <c r="AP318" s="243"/>
      <c r="AQ318" s="243"/>
      <c r="AR318" s="243"/>
      <c r="AS318" s="243"/>
      <c r="AT318" s="243"/>
      <c r="AU318" s="257"/>
    </row>
    <row r="319" spans="1:47" ht="60" customHeight="1" x14ac:dyDescent="0.35">
      <c r="A319" s="253" t="s">
        <v>6009</v>
      </c>
      <c r="B319" s="231" t="s">
        <v>3503</v>
      </c>
      <c r="C319" s="232" t="s">
        <v>6099</v>
      </c>
      <c r="D319" s="235" t="s">
        <v>6100</v>
      </c>
      <c r="E319" s="236" t="s">
        <v>5602</v>
      </c>
      <c r="F319" s="239" t="s">
        <v>6028</v>
      </c>
      <c r="G319" s="242" t="str">
        <f>IF(COUNTIF(H319:AU319,"&lt;&gt;")=0,"",SUMPRODUCT(((Recommendations[ImplStatus]="Implemented")+(Recommendations[ImplStatus]="Compensated"))*ISNUMBER(MATCH(Recommendations[Id],H319:AU319,0)))/COUNTIF(H319:AU319,"&lt;&gt;"))</f>
        <v/>
      </c>
      <c r="H319" s="243"/>
      <c r="I319" s="243"/>
      <c r="J319" s="243"/>
      <c r="K319" s="243"/>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57"/>
    </row>
    <row r="320" spans="1:47" ht="60" customHeight="1" outlineLevel="2" x14ac:dyDescent="0.35">
      <c r="A320" s="252" t="s">
        <v>6009</v>
      </c>
      <c r="B320" s="230" t="s">
        <v>6101</v>
      </c>
      <c r="C320" s="230"/>
      <c r="D320" s="234"/>
      <c r="E320" s="230"/>
      <c r="F320" s="238"/>
      <c r="G320" s="241" t="str">
        <f>IF(COUNTIF(H320:AU320,"&lt;&gt;")=0,"",SUMPRODUCT(((Recommendations[ImplStatus]="Implemented")+(Recommendations[ImplStatus]="Compensated"))*ISNUMBER(MATCH(Recommendations[Id],H320:AU320,0)))/COUNTIF(H320:AU320,"&lt;&gt;"))</f>
        <v/>
      </c>
      <c r="H320" s="238"/>
      <c r="I320" s="238"/>
      <c r="J320" s="238"/>
      <c r="K320" s="238"/>
      <c r="L320" s="238"/>
      <c r="M320" s="238"/>
      <c r="N320" s="238"/>
      <c r="O320" s="238"/>
      <c r="P320" s="238"/>
      <c r="Q320" s="238"/>
      <c r="R320" s="238"/>
      <c r="S320" s="238"/>
      <c r="T320" s="238"/>
      <c r="U320" s="238"/>
      <c r="V320" s="238"/>
      <c r="W320" s="238"/>
      <c r="X320" s="238"/>
      <c r="Y320" s="238"/>
      <c r="Z320" s="238"/>
      <c r="AA320" s="238"/>
      <c r="AB320" s="238"/>
      <c r="AC320" s="238"/>
      <c r="AD320" s="238"/>
      <c r="AE320" s="238"/>
      <c r="AF320" s="238"/>
      <c r="AG320" s="238"/>
      <c r="AH320" s="238"/>
      <c r="AI320" s="238"/>
      <c r="AJ320" s="238"/>
      <c r="AK320" s="238"/>
      <c r="AL320" s="238"/>
      <c r="AM320" s="238"/>
      <c r="AN320" s="238"/>
      <c r="AO320" s="238"/>
      <c r="AP320" s="238"/>
      <c r="AQ320" s="238"/>
      <c r="AR320" s="238"/>
      <c r="AS320" s="238"/>
      <c r="AT320" s="238"/>
      <c r="AU320" s="256"/>
    </row>
    <row r="321" spans="1:47" ht="60" customHeight="1" x14ac:dyDescent="0.35">
      <c r="A321" s="253" t="s">
        <v>6009</v>
      </c>
      <c r="B321" s="231" t="s">
        <v>6101</v>
      </c>
      <c r="C321" s="232" t="s">
        <v>6102</v>
      </c>
      <c r="D321" s="235" t="s">
        <v>6103</v>
      </c>
      <c r="E321" s="236" t="s">
        <v>5487</v>
      </c>
      <c r="F321" s="239" t="s">
        <v>6104</v>
      </c>
      <c r="G321" s="242" t="str">
        <f>IF(COUNTIF(H321:AU321,"&lt;&gt;")=0,"",SUMPRODUCT(((Recommendations[ImplStatus]="Implemented")+(Recommendations[ImplStatus]="Compensated"))*ISNUMBER(MATCH(Recommendations[Id],H321:AU321,0)))/COUNTIF(H321:AU321,"&lt;&gt;"))</f>
        <v/>
      </c>
      <c r="H321" s="243"/>
      <c r="I321" s="243"/>
      <c r="J321" s="243"/>
      <c r="K321" s="243"/>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57"/>
    </row>
    <row r="322" spans="1:47" ht="60" customHeight="1" x14ac:dyDescent="0.35">
      <c r="A322" s="253" t="s">
        <v>6009</v>
      </c>
      <c r="B322" s="231" t="s">
        <v>6101</v>
      </c>
      <c r="C322" s="232" t="s">
        <v>6105</v>
      </c>
      <c r="D322" s="235" t="s">
        <v>6106</v>
      </c>
      <c r="E322" s="236" t="s">
        <v>5487</v>
      </c>
      <c r="F322" s="239" t="s">
        <v>6104</v>
      </c>
      <c r="G322" s="242" t="str">
        <f>IF(COUNTIF(H322:AU322,"&lt;&gt;")=0,"",SUMPRODUCT(((Recommendations[ImplStatus]="Implemented")+(Recommendations[ImplStatus]="Compensated"))*ISNUMBER(MATCH(Recommendations[Id],H322:AU322,0)))/COUNTIF(H322:AU322,"&lt;&gt;"))</f>
        <v/>
      </c>
      <c r="H322" s="243"/>
      <c r="I322" s="243"/>
      <c r="J322" s="243"/>
      <c r="K322" s="243"/>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57"/>
    </row>
    <row r="323" spans="1:47" ht="60" customHeight="1" x14ac:dyDescent="0.35">
      <c r="A323" s="253" t="s">
        <v>6009</v>
      </c>
      <c r="B323" s="231" t="s">
        <v>6101</v>
      </c>
      <c r="C323" s="232" t="s">
        <v>6107</v>
      </c>
      <c r="D323" s="235" t="s">
        <v>6108</v>
      </c>
      <c r="E323" s="236" t="s">
        <v>5487</v>
      </c>
      <c r="F323" s="239" t="s">
        <v>6104</v>
      </c>
      <c r="G323" s="242" t="str">
        <f>IF(COUNTIF(H323:AU323,"&lt;&gt;")=0,"",SUMPRODUCT(((Recommendations[ImplStatus]="Implemented")+(Recommendations[ImplStatus]="Compensated"))*ISNUMBER(MATCH(Recommendations[Id],H323:AU323,0)))/COUNTIF(H323:AU323,"&lt;&gt;"))</f>
        <v/>
      </c>
      <c r="H323" s="243"/>
      <c r="I323" s="243"/>
      <c r="J323" s="243"/>
      <c r="K323" s="243"/>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57"/>
    </row>
    <row r="324" spans="1:47" ht="60" customHeight="1" x14ac:dyDescent="0.35">
      <c r="A324" s="253" t="s">
        <v>6009</v>
      </c>
      <c r="B324" s="231" t="s">
        <v>6101</v>
      </c>
      <c r="C324" s="232" t="s">
        <v>6109</v>
      </c>
      <c r="D324" s="235" t="s">
        <v>6110</v>
      </c>
      <c r="E324" s="236" t="s">
        <v>5487</v>
      </c>
      <c r="F324" s="239" t="s">
        <v>6104</v>
      </c>
      <c r="G324" s="242" t="str">
        <f>IF(COUNTIF(H324:AU324,"&lt;&gt;")=0,"",SUMPRODUCT(((Recommendations[ImplStatus]="Implemented")+(Recommendations[ImplStatus]="Compensated"))*ISNUMBER(MATCH(Recommendations[Id],H324:AU324,0)))/COUNTIF(H324:AU324,"&lt;&gt;"))</f>
        <v/>
      </c>
      <c r="H324" s="243"/>
      <c r="I324" s="243"/>
      <c r="J324" s="243"/>
      <c r="K324" s="243"/>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57"/>
    </row>
    <row r="325" spans="1:47" ht="60" customHeight="1" x14ac:dyDescent="0.35">
      <c r="A325" s="253" t="s">
        <v>6009</v>
      </c>
      <c r="B325" s="231" t="s">
        <v>6101</v>
      </c>
      <c r="C325" s="232" t="s">
        <v>6111</v>
      </c>
      <c r="D325" s="235" t="s">
        <v>6112</v>
      </c>
      <c r="E325" s="236" t="s">
        <v>5487</v>
      </c>
      <c r="F325" s="239" t="s">
        <v>6104</v>
      </c>
      <c r="G325" s="242" t="str">
        <f>IF(COUNTIF(H325:AU325,"&lt;&gt;")=0,"",SUMPRODUCT(((Recommendations[ImplStatus]="Implemented")+(Recommendations[ImplStatus]="Compensated"))*ISNUMBER(MATCH(Recommendations[Id],H325:AU325,0)))/COUNTIF(H325:AU325,"&lt;&gt;"))</f>
        <v/>
      </c>
      <c r="H325" s="243"/>
      <c r="I325" s="243"/>
      <c r="J325" s="243"/>
      <c r="K325" s="243"/>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57"/>
    </row>
    <row r="326" spans="1:47" ht="60" customHeight="1" x14ac:dyDescent="0.35">
      <c r="A326" s="253" t="s">
        <v>6009</v>
      </c>
      <c r="B326" s="231" t="s">
        <v>6101</v>
      </c>
      <c r="C326" s="232" t="s">
        <v>6113</v>
      </c>
      <c r="D326" s="235" t="s">
        <v>6114</v>
      </c>
      <c r="E326" s="236" t="s">
        <v>5487</v>
      </c>
      <c r="F326" s="239" t="s">
        <v>6104</v>
      </c>
      <c r="G326" s="242" t="str">
        <f>IF(COUNTIF(H326:AU326,"&lt;&gt;")=0,"",SUMPRODUCT(((Recommendations[ImplStatus]="Implemented")+(Recommendations[ImplStatus]="Compensated"))*ISNUMBER(MATCH(Recommendations[Id],H326:AU326,0)))/COUNTIF(H326:AU326,"&lt;&gt;"))</f>
        <v/>
      </c>
      <c r="H326" s="243"/>
      <c r="I326" s="243"/>
      <c r="J326" s="243"/>
      <c r="K326" s="243"/>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57"/>
    </row>
    <row r="327" spans="1:47" ht="60" customHeight="1" x14ac:dyDescent="0.35">
      <c r="A327" s="253" t="s">
        <v>6009</v>
      </c>
      <c r="B327" s="231" t="s">
        <v>6101</v>
      </c>
      <c r="C327" s="232" t="s">
        <v>6115</v>
      </c>
      <c r="D327" s="235" t="s">
        <v>6116</v>
      </c>
      <c r="E327" s="236" t="s">
        <v>5487</v>
      </c>
      <c r="F327" s="239" t="s">
        <v>6104</v>
      </c>
      <c r="G327" s="242" t="str">
        <f>IF(COUNTIF(H327:AU327,"&lt;&gt;")=0,"",SUMPRODUCT(((Recommendations[ImplStatus]="Implemented")+(Recommendations[ImplStatus]="Compensated"))*ISNUMBER(MATCH(Recommendations[Id],H327:AU327,0)))/COUNTIF(H327:AU327,"&lt;&gt;"))</f>
        <v/>
      </c>
      <c r="H327" s="243"/>
      <c r="I327" s="243"/>
      <c r="J327" s="243"/>
      <c r="K327" s="243"/>
      <c r="L327" s="243"/>
      <c r="M327" s="243"/>
      <c r="N327" s="243"/>
      <c r="O327" s="243"/>
      <c r="P327" s="243"/>
      <c r="Q327" s="243"/>
      <c r="R327" s="243"/>
      <c r="S327" s="243"/>
      <c r="T327" s="243"/>
      <c r="U327" s="243"/>
      <c r="V327" s="243"/>
      <c r="W327" s="243"/>
      <c r="X327" s="243"/>
      <c r="Y327" s="243"/>
      <c r="Z327" s="243"/>
      <c r="AA327" s="243"/>
      <c r="AB327" s="243"/>
      <c r="AC327" s="243"/>
      <c r="AD327" s="243"/>
      <c r="AE327" s="243"/>
      <c r="AF327" s="243"/>
      <c r="AG327" s="243"/>
      <c r="AH327" s="243"/>
      <c r="AI327" s="243"/>
      <c r="AJ327" s="243"/>
      <c r="AK327" s="243"/>
      <c r="AL327" s="243"/>
      <c r="AM327" s="243"/>
      <c r="AN327" s="243"/>
      <c r="AO327" s="243"/>
      <c r="AP327" s="243"/>
      <c r="AQ327" s="243"/>
      <c r="AR327" s="243"/>
      <c r="AS327" s="243"/>
      <c r="AT327" s="243"/>
      <c r="AU327" s="257"/>
    </row>
    <row r="328" spans="1:47" ht="60" customHeight="1" x14ac:dyDescent="0.35">
      <c r="A328" s="253" t="s">
        <v>6009</v>
      </c>
      <c r="B328" s="231" t="s">
        <v>6101</v>
      </c>
      <c r="C328" s="232" t="s">
        <v>6117</v>
      </c>
      <c r="D328" s="235" t="s">
        <v>6118</v>
      </c>
      <c r="E328" s="236" t="s">
        <v>5487</v>
      </c>
      <c r="F328" s="239" t="s">
        <v>6104</v>
      </c>
      <c r="G328" s="242" t="str">
        <f>IF(COUNTIF(H328:AU328,"&lt;&gt;")=0,"",SUMPRODUCT(((Recommendations[ImplStatus]="Implemented")+(Recommendations[ImplStatus]="Compensated"))*ISNUMBER(MATCH(Recommendations[Id],H328:AU328,0)))/COUNTIF(H328:AU328,"&lt;&gt;"))</f>
        <v/>
      </c>
      <c r="H328" s="243"/>
      <c r="I328" s="243"/>
      <c r="J328" s="243"/>
      <c r="K328" s="243"/>
      <c r="L328" s="243"/>
      <c r="M328" s="243"/>
      <c r="N328" s="243"/>
      <c r="O328" s="243"/>
      <c r="P328" s="243"/>
      <c r="Q328" s="243"/>
      <c r="R328" s="243"/>
      <c r="S328" s="243"/>
      <c r="T328" s="243"/>
      <c r="U328" s="243"/>
      <c r="V328" s="243"/>
      <c r="W328" s="243"/>
      <c r="X328" s="243"/>
      <c r="Y328" s="243"/>
      <c r="Z328" s="243"/>
      <c r="AA328" s="243"/>
      <c r="AB328" s="243"/>
      <c r="AC328" s="243"/>
      <c r="AD328" s="243"/>
      <c r="AE328" s="243"/>
      <c r="AF328" s="243"/>
      <c r="AG328" s="243"/>
      <c r="AH328" s="243"/>
      <c r="AI328" s="243"/>
      <c r="AJ328" s="243"/>
      <c r="AK328" s="243"/>
      <c r="AL328" s="243"/>
      <c r="AM328" s="243"/>
      <c r="AN328" s="243"/>
      <c r="AO328" s="243"/>
      <c r="AP328" s="243"/>
      <c r="AQ328" s="243"/>
      <c r="AR328" s="243"/>
      <c r="AS328" s="243"/>
      <c r="AT328" s="243"/>
      <c r="AU328" s="257"/>
    </row>
    <row r="329" spans="1:47" ht="60" customHeight="1" x14ac:dyDescent="0.35">
      <c r="A329" s="253" t="s">
        <v>6009</v>
      </c>
      <c r="B329" s="231" t="s">
        <v>6101</v>
      </c>
      <c r="C329" s="232" t="s">
        <v>6119</v>
      </c>
      <c r="D329" s="235" t="s">
        <v>6120</v>
      </c>
      <c r="E329" s="236" t="s">
        <v>5487</v>
      </c>
      <c r="F329" s="239" t="s">
        <v>6104</v>
      </c>
      <c r="G329" s="242" t="str">
        <f>IF(COUNTIF(H329:AU329,"&lt;&gt;")=0,"",SUMPRODUCT(((Recommendations[ImplStatus]="Implemented")+(Recommendations[ImplStatus]="Compensated"))*ISNUMBER(MATCH(Recommendations[Id],H329:AU329,0)))/COUNTIF(H329:AU329,"&lt;&gt;"))</f>
        <v/>
      </c>
      <c r="H329" s="243"/>
      <c r="I329" s="243"/>
      <c r="J329" s="243"/>
      <c r="K329" s="243"/>
      <c r="L329" s="243"/>
      <c r="M329" s="243"/>
      <c r="N329" s="243"/>
      <c r="O329" s="243"/>
      <c r="P329" s="243"/>
      <c r="Q329" s="243"/>
      <c r="R329" s="243"/>
      <c r="S329" s="243"/>
      <c r="T329" s="243"/>
      <c r="U329" s="243"/>
      <c r="V329" s="243"/>
      <c r="W329" s="243"/>
      <c r="X329" s="243"/>
      <c r="Y329" s="243"/>
      <c r="Z329" s="243"/>
      <c r="AA329" s="243"/>
      <c r="AB329" s="243"/>
      <c r="AC329" s="243"/>
      <c r="AD329" s="243"/>
      <c r="AE329" s="243"/>
      <c r="AF329" s="243"/>
      <c r="AG329" s="243"/>
      <c r="AH329" s="243"/>
      <c r="AI329" s="243"/>
      <c r="AJ329" s="243"/>
      <c r="AK329" s="243"/>
      <c r="AL329" s="243"/>
      <c r="AM329" s="243"/>
      <c r="AN329" s="243"/>
      <c r="AO329" s="243"/>
      <c r="AP329" s="243"/>
      <c r="AQ329" s="243"/>
      <c r="AR329" s="243"/>
      <c r="AS329" s="243"/>
      <c r="AT329" s="243"/>
      <c r="AU329" s="257"/>
    </row>
    <row r="330" spans="1:47" ht="60" customHeight="1" x14ac:dyDescent="0.35">
      <c r="A330" s="253" t="s">
        <v>6009</v>
      </c>
      <c r="B330" s="231" t="s">
        <v>6101</v>
      </c>
      <c r="C330" s="232" t="s">
        <v>6121</v>
      </c>
      <c r="D330" s="235" t="s">
        <v>6122</v>
      </c>
      <c r="E330" s="236" t="s">
        <v>5487</v>
      </c>
      <c r="F330" s="239" t="s">
        <v>6104</v>
      </c>
      <c r="G330" s="242" t="str">
        <f>IF(COUNTIF(H330:AU330,"&lt;&gt;")=0,"",SUMPRODUCT(((Recommendations[ImplStatus]="Implemented")+(Recommendations[ImplStatus]="Compensated"))*ISNUMBER(MATCH(Recommendations[Id],H330:AU330,0)))/COUNTIF(H330:AU330,"&lt;&gt;"))</f>
        <v/>
      </c>
      <c r="H330" s="243"/>
      <c r="I330" s="243"/>
      <c r="J330" s="243"/>
      <c r="K330" s="243"/>
      <c r="L330" s="243"/>
      <c r="M330" s="243"/>
      <c r="N330" s="243"/>
      <c r="O330" s="243"/>
      <c r="P330" s="243"/>
      <c r="Q330" s="243"/>
      <c r="R330" s="243"/>
      <c r="S330" s="243"/>
      <c r="T330" s="243"/>
      <c r="U330" s="243"/>
      <c r="V330" s="243"/>
      <c r="W330" s="243"/>
      <c r="X330" s="243"/>
      <c r="Y330" s="243"/>
      <c r="Z330" s="243"/>
      <c r="AA330" s="243"/>
      <c r="AB330" s="243"/>
      <c r="AC330" s="243"/>
      <c r="AD330" s="243"/>
      <c r="AE330" s="243"/>
      <c r="AF330" s="243"/>
      <c r="AG330" s="243"/>
      <c r="AH330" s="243"/>
      <c r="AI330" s="243"/>
      <c r="AJ330" s="243"/>
      <c r="AK330" s="243"/>
      <c r="AL330" s="243"/>
      <c r="AM330" s="243"/>
      <c r="AN330" s="243"/>
      <c r="AO330" s="243"/>
      <c r="AP330" s="243"/>
      <c r="AQ330" s="243"/>
      <c r="AR330" s="243"/>
      <c r="AS330" s="243"/>
      <c r="AT330" s="243"/>
      <c r="AU330" s="257"/>
    </row>
    <row r="331" spans="1:47" ht="60" customHeight="1" x14ac:dyDescent="0.35">
      <c r="A331" s="253" t="s">
        <v>6009</v>
      </c>
      <c r="B331" s="231" t="s">
        <v>6101</v>
      </c>
      <c r="C331" s="232" t="s">
        <v>6123</v>
      </c>
      <c r="D331" s="235" t="s">
        <v>6124</v>
      </c>
      <c r="E331" s="236" t="s">
        <v>5487</v>
      </c>
      <c r="F331" s="239" t="s">
        <v>6104</v>
      </c>
      <c r="G331" s="242" t="str">
        <f>IF(COUNTIF(H331:AU331,"&lt;&gt;")=0,"",SUMPRODUCT(((Recommendations[ImplStatus]="Implemented")+(Recommendations[ImplStatus]="Compensated"))*ISNUMBER(MATCH(Recommendations[Id],H331:AU331,0)))/COUNTIF(H331:AU331,"&lt;&gt;"))</f>
        <v/>
      </c>
      <c r="H331" s="243"/>
      <c r="I331" s="243"/>
      <c r="J331" s="243"/>
      <c r="K331" s="243"/>
      <c r="L331" s="243"/>
      <c r="M331" s="243"/>
      <c r="N331" s="243"/>
      <c r="O331" s="243"/>
      <c r="P331" s="243"/>
      <c r="Q331" s="243"/>
      <c r="R331" s="243"/>
      <c r="S331" s="243"/>
      <c r="T331" s="243"/>
      <c r="U331" s="243"/>
      <c r="V331" s="243"/>
      <c r="W331" s="243"/>
      <c r="X331" s="243"/>
      <c r="Y331" s="243"/>
      <c r="Z331" s="243"/>
      <c r="AA331" s="243"/>
      <c r="AB331" s="243"/>
      <c r="AC331" s="243"/>
      <c r="AD331" s="243"/>
      <c r="AE331" s="243"/>
      <c r="AF331" s="243"/>
      <c r="AG331" s="243"/>
      <c r="AH331" s="243"/>
      <c r="AI331" s="243"/>
      <c r="AJ331" s="243"/>
      <c r="AK331" s="243"/>
      <c r="AL331" s="243"/>
      <c r="AM331" s="243"/>
      <c r="AN331" s="243"/>
      <c r="AO331" s="243"/>
      <c r="AP331" s="243"/>
      <c r="AQ331" s="243"/>
      <c r="AR331" s="243"/>
      <c r="AS331" s="243"/>
      <c r="AT331" s="243"/>
      <c r="AU331" s="257"/>
    </row>
    <row r="332" spans="1:47" ht="60" customHeight="1" x14ac:dyDescent="0.35">
      <c r="A332" s="253" t="s">
        <v>6009</v>
      </c>
      <c r="B332" s="231" t="s">
        <v>6101</v>
      </c>
      <c r="C332" s="232" t="s">
        <v>6125</v>
      </c>
      <c r="D332" s="235" t="s">
        <v>6126</v>
      </c>
      <c r="E332" s="236" t="s">
        <v>5487</v>
      </c>
      <c r="F332" s="239" t="s">
        <v>6104</v>
      </c>
      <c r="G332" s="242" t="str">
        <f>IF(COUNTIF(H332:AU332,"&lt;&gt;")=0,"",SUMPRODUCT(((Recommendations[ImplStatus]="Implemented")+(Recommendations[ImplStatus]="Compensated"))*ISNUMBER(MATCH(Recommendations[Id],H332:AU332,0)))/COUNTIF(H332:AU332,"&lt;&gt;"))</f>
        <v/>
      </c>
      <c r="H332" s="243"/>
      <c r="I332" s="243"/>
      <c r="J332" s="243"/>
      <c r="K332" s="243"/>
      <c r="L332" s="243"/>
      <c r="M332" s="243"/>
      <c r="N332" s="243"/>
      <c r="O332" s="243"/>
      <c r="P332" s="243"/>
      <c r="Q332" s="243"/>
      <c r="R332" s="243"/>
      <c r="S332" s="243"/>
      <c r="T332" s="243"/>
      <c r="U332" s="243"/>
      <c r="V332" s="243"/>
      <c r="W332" s="243"/>
      <c r="X332" s="243"/>
      <c r="Y332" s="243"/>
      <c r="Z332" s="243"/>
      <c r="AA332" s="243"/>
      <c r="AB332" s="243"/>
      <c r="AC332" s="243"/>
      <c r="AD332" s="243"/>
      <c r="AE332" s="243"/>
      <c r="AF332" s="243"/>
      <c r="AG332" s="243"/>
      <c r="AH332" s="243"/>
      <c r="AI332" s="243"/>
      <c r="AJ332" s="243"/>
      <c r="AK332" s="243"/>
      <c r="AL332" s="243"/>
      <c r="AM332" s="243"/>
      <c r="AN332" s="243"/>
      <c r="AO332" s="243"/>
      <c r="AP332" s="243"/>
      <c r="AQ332" s="243"/>
      <c r="AR332" s="243"/>
      <c r="AS332" s="243"/>
      <c r="AT332" s="243"/>
      <c r="AU332" s="257"/>
    </row>
    <row r="333" spans="1:47" ht="60" customHeight="1" x14ac:dyDescent="0.35">
      <c r="A333" s="253" t="s">
        <v>6009</v>
      </c>
      <c r="B333" s="231" t="s">
        <v>6101</v>
      </c>
      <c r="C333" s="232" t="s">
        <v>6127</v>
      </c>
      <c r="D333" s="235" t="s">
        <v>6128</v>
      </c>
      <c r="E333" s="236" t="s">
        <v>5487</v>
      </c>
      <c r="F333" s="239" t="s">
        <v>6104</v>
      </c>
      <c r="G333" s="242" t="str">
        <f>IF(COUNTIF(H333:AU333,"&lt;&gt;")=0,"",SUMPRODUCT(((Recommendations[ImplStatus]="Implemented")+(Recommendations[ImplStatus]="Compensated"))*ISNUMBER(MATCH(Recommendations[Id],H333:AU333,0)))/COUNTIF(H333:AU333,"&lt;&gt;"))</f>
        <v/>
      </c>
      <c r="H333" s="243"/>
      <c r="I333" s="243"/>
      <c r="J333" s="243"/>
      <c r="K333" s="243"/>
      <c r="L333" s="243"/>
      <c r="M333" s="243"/>
      <c r="N333" s="243"/>
      <c r="O333" s="243"/>
      <c r="P333" s="243"/>
      <c r="Q333" s="243"/>
      <c r="R333" s="243"/>
      <c r="S333" s="243"/>
      <c r="T333" s="243"/>
      <c r="U333" s="243"/>
      <c r="V333" s="243"/>
      <c r="W333" s="243"/>
      <c r="X333" s="243"/>
      <c r="Y333" s="243"/>
      <c r="Z333" s="243"/>
      <c r="AA333" s="243"/>
      <c r="AB333" s="243"/>
      <c r="AC333" s="243"/>
      <c r="AD333" s="243"/>
      <c r="AE333" s="243"/>
      <c r="AF333" s="243"/>
      <c r="AG333" s="243"/>
      <c r="AH333" s="243"/>
      <c r="AI333" s="243"/>
      <c r="AJ333" s="243"/>
      <c r="AK333" s="243"/>
      <c r="AL333" s="243"/>
      <c r="AM333" s="243"/>
      <c r="AN333" s="243"/>
      <c r="AO333" s="243"/>
      <c r="AP333" s="243"/>
      <c r="AQ333" s="243"/>
      <c r="AR333" s="243"/>
      <c r="AS333" s="243"/>
      <c r="AT333" s="243"/>
      <c r="AU333" s="257"/>
    </row>
    <row r="334" spans="1:47" ht="60" customHeight="1" x14ac:dyDescent="0.35">
      <c r="A334" s="253" t="s">
        <v>6009</v>
      </c>
      <c r="B334" s="231" t="s">
        <v>6101</v>
      </c>
      <c r="C334" s="232" t="s">
        <v>6129</v>
      </c>
      <c r="D334" s="235" t="s">
        <v>6130</v>
      </c>
      <c r="E334" s="236" t="s">
        <v>5487</v>
      </c>
      <c r="F334" s="239" t="s">
        <v>6104</v>
      </c>
      <c r="G334" s="242" t="str">
        <f>IF(COUNTIF(H334:AU334,"&lt;&gt;")=0,"",SUMPRODUCT(((Recommendations[ImplStatus]="Implemented")+(Recommendations[ImplStatus]="Compensated"))*ISNUMBER(MATCH(Recommendations[Id],H334:AU334,0)))/COUNTIF(H334:AU334,"&lt;&gt;"))</f>
        <v/>
      </c>
      <c r="H334" s="243"/>
      <c r="I334" s="243"/>
      <c r="J334" s="243"/>
      <c r="K334" s="243"/>
      <c r="L334" s="243"/>
      <c r="M334" s="243"/>
      <c r="N334" s="243"/>
      <c r="O334" s="243"/>
      <c r="P334" s="243"/>
      <c r="Q334" s="243"/>
      <c r="R334" s="243"/>
      <c r="S334" s="243"/>
      <c r="T334" s="243"/>
      <c r="U334" s="243"/>
      <c r="V334" s="243"/>
      <c r="W334" s="243"/>
      <c r="X334" s="243"/>
      <c r="Y334" s="243"/>
      <c r="Z334" s="243"/>
      <c r="AA334" s="243"/>
      <c r="AB334" s="243"/>
      <c r="AC334" s="243"/>
      <c r="AD334" s="243"/>
      <c r="AE334" s="243"/>
      <c r="AF334" s="243"/>
      <c r="AG334" s="243"/>
      <c r="AH334" s="243"/>
      <c r="AI334" s="243"/>
      <c r="AJ334" s="243"/>
      <c r="AK334" s="243"/>
      <c r="AL334" s="243"/>
      <c r="AM334" s="243"/>
      <c r="AN334" s="243"/>
      <c r="AO334" s="243"/>
      <c r="AP334" s="243"/>
      <c r="AQ334" s="243"/>
      <c r="AR334" s="243"/>
      <c r="AS334" s="243"/>
      <c r="AT334" s="243"/>
      <c r="AU334" s="257"/>
    </row>
    <row r="335" spans="1:47" ht="60" customHeight="1" x14ac:dyDescent="0.35">
      <c r="A335" s="253" t="s">
        <v>6009</v>
      </c>
      <c r="B335" s="231" t="s">
        <v>6101</v>
      </c>
      <c r="C335" s="232" t="s">
        <v>6131</v>
      </c>
      <c r="D335" s="235" t="s">
        <v>6132</v>
      </c>
      <c r="E335" s="236" t="s">
        <v>5487</v>
      </c>
      <c r="F335" s="239" t="s">
        <v>6104</v>
      </c>
      <c r="G335" s="242" t="str">
        <f>IF(COUNTIF(H335:AU335,"&lt;&gt;")=0,"",SUMPRODUCT(((Recommendations[ImplStatus]="Implemented")+(Recommendations[ImplStatus]="Compensated"))*ISNUMBER(MATCH(Recommendations[Id],H335:AU335,0)))/COUNTIF(H335:AU335,"&lt;&gt;"))</f>
        <v/>
      </c>
      <c r="H335" s="243"/>
      <c r="I335" s="243"/>
      <c r="J335" s="243"/>
      <c r="K335" s="243"/>
      <c r="L335" s="243"/>
      <c r="M335" s="243"/>
      <c r="N335" s="243"/>
      <c r="O335" s="243"/>
      <c r="P335" s="243"/>
      <c r="Q335" s="243"/>
      <c r="R335" s="243"/>
      <c r="S335" s="243"/>
      <c r="T335" s="243"/>
      <c r="U335" s="243"/>
      <c r="V335" s="243"/>
      <c r="W335" s="243"/>
      <c r="X335" s="243"/>
      <c r="Y335" s="243"/>
      <c r="Z335" s="243"/>
      <c r="AA335" s="243"/>
      <c r="AB335" s="243"/>
      <c r="AC335" s="243"/>
      <c r="AD335" s="243"/>
      <c r="AE335" s="243"/>
      <c r="AF335" s="243"/>
      <c r="AG335" s="243"/>
      <c r="AH335" s="243"/>
      <c r="AI335" s="243"/>
      <c r="AJ335" s="243"/>
      <c r="AK335" s="243"/>
      <c r="AL335" s="243"/>
      <c r="AM335" s="243"/>
      <c r="AN335" s="243"/>
      <c r="AO335" s="243"/>
      <c r="AP335" s="243"/>
      <c r="AQ335" s="243"/>
      <c r="AR335" s="243"/>
      <c r="AS335" s="243"/>
      <c r="AT335" s="243"/>
      <c r="AU335" s="257"/>
    </row>
    <row r="336" spans="1:47" ht="60" customHeight="1" x14ac:dyDescent="0.35">
      <c r="A336" s="253" t="s">
        <v>6009</v>
      </c>
      <c r="B336" s="231" t="s">
        <v>6101</v>
      </c>
      <c r="C336" s="232" t="s">
        <v>6133</v>
      </c>
      <c r="D336" s="235" t="s">
        <v>6134</v>
      </c>
      <c r="E336" s="236" t="s">
        <v>5602</v>
      </c>
      <c r="F336" s="239" t="s">
        <v>6104</v>
      </c>
      <c r="G336" s="242" t="str">
        <f>IF(COUNTIF(H336:AU336,"&lt;&gt;")=0,"",SUMPRODUCT(((Recommendations[ImplStatus]="Implemented")+(Recommendations[ImplStatus]="Compensated"))*ISNUMBER(MATCH(Recommendations[Id],H336:AU336,0)))/COUNTIF(H336:AU336,"&lt;&gt;"))</f>
        <v/>
      </c>
      <c r="H336" s="243"/>
      <c r="I336" s="243"/>
      <c r="J336" s="243"/>
      <c r="K336" s="243"/>
      <c r="L336" s="243"/>
      <c r="M336" s="243"/>
      <c r="N336" s="243"/>
      <c r="O336" s="243"/>
      <c r="P336" s="243"/>
      <c r="Q336" s="243"/>
      <c r="R336" s="243"/>
      <c r="S336" s="243"/>
      <c r="T336" s="243"/>
      <c r="U336" s="243"/>
      <c r="V336" s="243"/>
      <c r="W336" s="243"/>
      <c r="X336" s="243"/>
      <c r="Y336" s="243"/>
      <c r="Z336" s="243"/>
      <c r="AA336" s="243"/>
      <c r="AB336" s="243"/>
      <c r="AC336" s="243"/>
      <c r="AD336" s="243"/>
      <c r="AE336" s="243"/>
      <c r="AF336" s="243"/>
      <c r="AG336" s="243"/>
      <c r="AH336" s="243"/>
      <c r="AI336" s="243"/>
      <c r="AJ336" s="243"/>
      <c r="AK336" s="243"/>
      <c r="AL336" s="243"/>
      <c r="AM336" s="243"/>
      <c r="AN336" s="243"/>
      <c r="AO336" s="243"/>
      <c r="AP336" s="243"/>
      <c r="AQ336" s="243"/>
      <c r="AR336" s="243"/>
      <c r="AS336" s="243"/>
      <c r="AT336" s="243"/>
      <c r="AU336" s="257"/>
    </row>
    <row r="337" spans="1:47" ht="60" customHeight="1" x14ac:dyDescent="0.35">
      <c r="A337" s="253" t="s">
        <v>6009</v>
      </c>
      <c r="B337" s="231" t="s">
        <v>6101</v>
      </c>
      <c r="C337" s="232" t="s">
        <v>6135</v>
      </c>
      <c r="D337" s="235" t="s">
        <v>6136</v>
      </c>
      <c r="E337" s="236" t="s">
        <v>5602</v>
      </c>
      <c r="F337" s="239" t="s">
        <v>6104</v>
      </c>
      <c r="G337" s="242" t="str">
        <f>IF(COUNTIF(H337:AU337,"&lt;&gt;")=0,"",SUMPRODUCT(((Recommendations[ImplStatus]="Implemented")+(Recommendations[ImplStatus]="Compensated"))*ISNUMBER(MATCH(Recommendations[Id],H337:AU337,0)))/COUNTIF(H337:AU337,"&lt;&gt;"))</f>
        <v/>
      </c>
      <c r="H337" s="243"/>
      <c r="I337" s="243"/>
      <c r="J337" s="243"/>
      <c r="K337" s="243"/>
      <c r="L337" s="243"/>
      <c r="M337" s="243"/>
      <c r="N337" s="243"/>
      <c r="O337" s="243"/>
      <c r="P337" s="243"/>
      <c r="Q337" s="243"/>
      <c r="R337" s="243"/>
      <c r="S337" s="243"/>
      <c r="T337" s="243"/>
      <c r="U337" s="243"/>
      <c r="V337" s="243"/>
      <c r="W337" s="243"/>
      <c r="X337" s="243"/>
      <c r="Y337" s="243"/>
      <c r="Z337" s="243"/>
      <c r="AA337" s="243"/>
      <c r="AB337" s="243"/>
      <c r="AC337" s="243"/>
      <c r="AD337" s="243"/>
      <c r="AE337" s="243"/>
      <c r="AF337" s="243"/>
      <c r="AG337" s="243"/>
      <c r="AH337" s="243"/>
      <c r="AI337" s="243"/>
      <c r="AJ337" s="243"/>
      <c r="AK337" s="243"/>
      <c r="AL337" s="243"/>
      <c r="AM337" s="243"/>
      <c r="AN337" s="243"/>
      <c r="AO337" s="243"/>
      <c r="AP337" s="243"/>
      <c r="AQ337" s="243"/>
      <c r="AR337" s="243"/>
      <c r="AS337" s="243"/>
      <c r="AT337" s="243"/>
      <c r="AU337" s="257"/>
    </row>
    <row r="338" spans="1:47" ht="60" customHeight="1" x14ac:dyDescent="0.35">
      <c r="A338" s="253" t="s">
        <v>6009</v>
      </c>
      <c r="B338" s="231" t="s">
        <v>6101</v>
      </c>
      <c r="C338" s="232" t="s">
        <v>6137</v>
      </c>
      <c r="D338" s="235" t="s">
        <v>6138</v>
      </c>
      <c r="E338" s="236" t="s">
        <v>5487</v>
      </c>
      <c r="F338" s="239" t="s">
        <v>6104</v>
      </c>
      <c r="G338" s="242" t="str">
        <f>IF(COUNTIF(H338:AU338,"&lt;&gt;")=0,"",SUMPRODUCT(((Recommendations[ImplStatus]="Implemented")+(Recommendations[ImplStatus]="Compensated"))*ISNUMBER(MATCH(Recommendations[Id],H338:AU338,0)))/COUNTIF(H338:AU338,"&lt;&gt;"))</f>
        <v/>
      </c>
      <c r="H338" s="243"/>
      <c r="I338" s="243"/>
      <c r="J338" s="243"/>
      <c r="K338" s="243"/>
      <c r="L338" s="243"/>
      <c r="M338" s="243"/>
      <c r="N338" s="243"/>
      <c r="O338" s="243"/>
      <c r="P338" s="243"/>
      <c r="Q338" s="243"/>
      <c r="R338" s="243"/>
      <c r="S338" s="243"/>
      <c r="T338" s="243"/>
      <c r="U338" s="243"/>
      <c r="V338" s="243"/>
      <c r="W338" s="243"/>
      <c r="X338" s="243"/>
      <c r="Y338" s="243"/>
      <c r="Z338" s="243"/>
      <c r="AA338" s="243"/>
      <c r="AB338" s="243"/>
      <c r="AC338" s="243"/>
      <c r="AD338" s="243"/>
      <c r="AE338" s="243"/>
      <c r="AF338" s="243"/>
      <c r="AG338" s="243"/>
      <c r="AH338" s="243"/>
      <c r="AI338" s="243"/>
      <c r="AJ338" s="243"/>
      <c r="AK338" s="243"/>
      <c r="AL338" s="243"/>
      <c r="AM338" s="243"/>
      <c r="AN338" s="243"/>
      <c r="AO338" s="243"/>
      <c r="AP338" s="243"/>
      <c r="AQ338" s="243"/>
      <c r="AR338" s="243"/>
      <c r="AS338" s="243"/>
      <c r="AT338" s="243"/>
      <c r="AU338" s="257"/>
    </row>
    <row r="339" spans="1:47" ht="60" customHeight="1" x14ac:dyDescent="0.35">
      <c r="A339" s="253" t="s">
        <v>6009</v>
      </c>
      <c r="B339" s="231" t="s">
        <v>6101</v>
      </c>
      <c r="C339" s="232" t="s">
        <v>6139</v>
      </c>
      <c r="D339" s="235" t="s">
        <v>6140</v>
      </c>
      <c r="E339" s="236" t="s">
        <v>5487</v>
      </c>
      <c r="F339" s="239" t="s">
        <v>6104</v>
      </c>
      <c r="G339" s="242" t="str">
        <f>IF(COUNTIF(H339:AU339,"&lt;&gt;")=0,"",SUMPRODUCT(((Recommendations[ImplStatus]="Implemented")+(Recommendations[ImplStatus]="Compensated"))*ISNUMBER(MATCH(Recommendations[Id],H339:AU339,0)))/COUNTIF(H339:AU339,"&lt;&gt;"))</f>
        <v/>
      </c>
      <c r="H339" s="243"/>
      <c r="I339" s="243"/>
      <c r="J339" s="243"/>
      <c r="K339" s="243"/>
      <c r="L339" s="243"/>
      <c r="M339" s="243"/>
      <c r="N339" s="243"/>
      <c r="O339" s="243"/>
      <c r="P339" s="243"/>
      <c r="Q339" s="243"/>
      <c r="R339" s="243"/>
      <c r="S339" s="243"/>
      <c r="T339" s="243"/>
      <c r="U339" s="243"/>
      <c r="V339" s="243"/>
      <c r="W339" s="243"/>
      <c r="X339" s="243"/>
      <c r="Y339" s="243"/>
      <c r="Z339" s="243"/>
      <c r="AA339" s="243"/>
      <c r="AB339" s="243"/>
      <c r="AC339" s="243"/>
      <c r="AD339" s="243"/>
      <c r="AE339" s="243"/>
      <c r="AF339" s="243"/>
      <c r="AG339" s="243"/>
      <c r="AH339" s="243"/>
      <c r="AI339" s="243"/>
      <c r="AJ339" s="243"/>
      <c r="AK339" s="243"/>
      <c r="AL339" s="243"/>
      <c r="AM339" s="243"/>
      <c r="AN339" s="243"/>
      <c r="AO339" s="243"/>
      <c r="AP339" s="243"/>
      <c r="AQ339" s="243"/>
      <c r="AR339" s="243"/>
      <c r="AS339" s="243"/>
      <c r="AT339" s="243"/>
      <c r="AU339" s="257"/>
    </row>
    <row r="340" spans="1:47" ht="60" customHeight="1" outlineLevel="2" x14ac:dyDescent="0.35">
      <c r="A340" s="252" t="s">
        <v>6009</v>
      </c>
      <c r="B340" s="230" t="s">
        <v>6141</v>
      </c>
      <c r="C340" s="230"/>
      <c r="D340" s="234"/>
      <c r="E340" s="230"/>
      <c r="F340" s="238"/>
      <c r="G340" s="241" t="str">
        <f>IF(COUNTIF(H340:AU340,"&lt;&gt;")=0,"",SUMPRODUCT(((Recommendations[ImplStatus]="Implemented")+(Recommendations[ImplStatus]="Compensated"))*ISNUMBER(MATCH(Recommendations[Id],H340:AU340,0)))/COUNTIF(H340:AU340,"&lt;&gt;"))</f>
        <v/>
      </c>
      <c r="H340" s="238"/>
      <c r="I340" s="238"/>
      <c r="J340" s="238"/>
      <c r="K340" s="238"/>
      <c r="L340" s="238"/>
      <c r="M340" s="238"/>
      <c r="N340" s="238"/>
      <c r="O340" s="238"/>
      <c r="P340" s="238"/>
      <c r="Q340" s="238"/>
      <c r="R340" s="238"/>
      <c r="S340" s="238"/>
      <c r="T340" s="238"/>
      <c r="U340" s="238"/>
      <c r="V340" s="238"/>
      <c r="W340" s="238"/>
      <c r="X340" s="238"/>
      <c r="Y340" s="238"/>
      <c r="Z340" s="238"/>
      <c r="AA340" s="238"/>
      <c r="AB340" s="238"/>
      <c r="AC340" s="238"/>
      <c r="AD340" s="238"/>
      <c r="AE340" s="238"/>
      <c r="AF340" s="238"/>
      <c r="AG340" s="238"/>
      <c r="AH340" s="238"/>
      <c r="AI340" s="238"/>
      <c r="AJ340" s="238"/>
      <c r="AK340" s="238"/>
      <c r="AL340" s="238"/>
      <c r="AM340" s="238"/>
      <c r="AN340" s="238"/>
      <c r="AO340" s="238"/>
      <c r="AP340" s="238"/>
      <c r="AQ340" s="238"/>
      <c r="AR340" s="238"/>
      <c r="AS340" s="238"/>
      <c r="AT340" s="238"/>
      <c r="AU340" s="256"/>
    </row>
    <row r="341" spans="1:47" ht="60" customHeight="1" x14ac:dyDescent="0.35">
      <c r="A341" s="253" t="s">
        <v>6009</v>
      </c>
      <c r="B341" s="231" t="s">
        <v>6141</v>
      </c>
      <c r="C341" s="232" t="s">
        <v>6142</v>
      </c>
      <c r="D341" s="235" t="s">
        <v>6143</v>
      </c>
      <c r="E341" s="236" t="s">
        <v>5458</v>
      </c>
      <c r="F341" s="239" t="s">
        <v>6028</v>
      </c>
      <c r="G341" s="242" t="str">
        <f>IF(COUNTIF(H341:AU341,"&lt;&gt;")=0,"",SUMPRODUCT(((Recommendations[ImplStatus]="Implemented")+(Recommendations[ImplStatus]="Compensated"))*ISNUMBER(MATCH(Recommendations[Id],H341:AU341,0)))/COUNTIF(H341:AU341,"&lt;&gt;"))</f>
        <v/>
      </c>
      <c r="H341" s="243"/>
      <c r="I341" s="243"/>
      <c r="J341" s="243"/>
      <c r="K341" s="243"/>
      <c r="L341" s="243"/>
      <c r="M341" s="243"/>
      <c r="N341" s="243"/>
      <c r="O341" s="243"/>
      <c r="P341" s="243"/>
      <c r="Q341" s="243"/>
      <c r="R341" s="243"/>
      <c r="S341" s="243"/>
      <c r="T341" s="243"/>
      <c r="U341" s="243"/>
      <c r="V341" s="243"/>
      <c r="W341" s="243"/>
      <c r="X341" s="243"/>
      <c r="Y341" s="243"/>
      <c r="Z341" s="243"/>
      <c r="AA341" s="243"/>
      <c r="AB341" s="243"/>
      <c r="AC341" s="243"/>
      <c r="AD341" s="243"/>
      <c r="AE341" s="243"/>
      <c r="AF341" s="243"/>
      <c r="AG341" s="243"/>
      <c r="AH341" s="243"/>
      <c r="AI341" s="243"/>
      <c r="AJ341" s="243"/>
      <c r="AK341" s="243"/>
      <c r="AL341" s="243"/>
      <c r="AM341" s="243"/>
      <c r="AN341" s="243"/>
      <c r="AO341" s="243"/>
      <c r="AP341" s="243"/>
      <c r="AQ341" s="243"/>
      <c r="AR341" s="243"/>
      <c r="AS341" s="243"/>
      <c r="AT341" s="243"/>
      <c r="AU341" s="257"/>
    </row>
    <row r="342" spans="1:47" ht="60" customHeight="1" x14ac:dyDescent="0.35">
      <c r="A342" s="253" t="s">
        <v>6009</v>
      </c>
      <c r="B342" s="231" t="s">
        <v>6141</v>
      </c>
      <c r="C342" s="232" t="s">
        <v>6144</v>
      </c>
      <c r="D342" s="235" t="s">
        <v>6145</v>
      </c>
      <c r="E342" s="236" t="s">
        <v>5458</v>
      </c>
      <c r="F342" s="239" t="s">
        <v>6028</v>
      </c>
      <c r="G342" s="242" t="str">
        <f>IF(COUNTIF(H342:AU342,"&lt;&gt;")=0,"",SUMPRODUCT(((Recommendations[ImplStatus]="Implemented")+(Recommendations[ImplStatus]="Compensated"))*ISNUMBER(MATCH(Recommendations[Id],H342:AU342,0)))/COUNTIF(H342:AU342,"&lt;&gt;"))</f>
        <v/>
      </c>
      <c r="H342" s="243"/>
      <c r="I342" s="243"/>
      <c r="J342" s="243"/>
      <c r="K342" s="243"/>
      <c r="L342" s="243"/>
      <c r="M342" s="243"/>
      <c r="N342" s="243"/>
      <c r="O342" s="243"/>
      <c r="P342" s="243"/>
      <c r="Q342" s="243"/>
      <c r="R342" s="243"/>
      <c r="S342" s="243"/>
      <c r="T342" s="243"/>
      <c r="U342" s="243"/>
      <c r="V342" s="243"/>
      <c r="W342" s="243"/>
      <c r="X342" s="243"/>
      <c r="Y342" s="243"/>
      <c r="Z342" s="243"/>
      <c r="AA342" s="243"/>
      <c r="AB342" s="243"/>
      <c r="AC342" s="243"/>
      <c r="AD342" s="243"/>
      <c r="AE342" s="243"/>
      <c r="AF342" s="243"/>
      <c r="AG342" s="243"/>
      <c r="AH342" s="243"/>
      <c r="AI342" s="243"/>
      <c r="AJ342" s="243"/>
      <c r="AK342" s="243"/>
      <c r="AL342" s="243"/>
      <c r="AM342" s="243"/>
      <c r="AN342" s="243"/>
      <c r="AO342" s="243"/>
      <c r="AP342" s="243"/>
      <c r="AQ342" s="243"/>
      <c r="AR342" s="243"/>
      <c r="AS342" s="243"/>
      <c r="AT342" s="243"/>
      <c r="AU342" s="257"/>
    </row>
    <row r="343" spans="1:47" ht="60" customHeight="1" x14ac:dyDescent="0.35">
      <c r="A343" s="253" t="s">
        <v>6009</v>
      </c>
      <c r="B343" s="231" t="s">
        <v>6141</v>
      </c>
      <c r="C343" s="232" t="s">
        <v>6146</v>
      </c>
      <c r="D343" s="235" t="s">
        <v>6147</v>
      </c>
      <c r="E343" s="236" t="s">
        <v>5554</v>
      </c>
      <c r="F343" s="239" t="s">
        <v>6148</v>
      </c>
      <c r="G343" s="242" t="str">
        <f>IF(COUNTIF(H343:AU343,"&lt;&gt;")=0,"",SUMPRODUCT(((Recommendations[ImplStatus]="Implemented")+(Recommendations[ImplStatus]="Compensated"))*ISNUMBER(MATCH(Recommendations[Id],H343:AU343,0)))/COUNTIF(H343:AU343,"&lt;&gt;"))</f>
        <v/>
      </c>
      <c r="H343" s="243"/>
      <c r="I343" s="243"/>
      <c r="J343" s="243"/>
      <c r="K343" s="243"/>
      <c r="L343" s="243"/>
      <c r="M343" s="243"/>
      <c r="N343" s="243"/>
      <c r="O343" s="243"/>
      <c r="P343" s="243"/>
      <c r="Q343" s="243"/>
      <c r="R343" s="243"/>
      <c r="S343" s="243"/>
      <c r="T343" s="243"/>
      <c r="U343" s="243"/>
      <c r="V343" s="243"/>
      <c r="W343" s="243"/>
      <c r="X343" s="243"/>
      <c r="Y343" s="243"/>
      <c r="Z343" s="243"/>
      <c r="AA343" s="243"/>
      <c r="AB343" s="243"/>
      <c r="AC343" s="243"/>
      <c r="AD343" s="243"/>
      <c r="AE343" s="243"/>
      <c r="AF343" s="243"/>
      <c r="AG343" s="243"/>
      <c r="AH343" s="243"/>
      <c r="AI343" s="243"/>
      <c r="AJ343" s="243"/>
      <c r="AK343" s="243"/>
      <c r="AL343" s="243"/>
      <c r="AM343" s="243"/>
      <c r="AN343" s="243"/>
      <c r="AO343" s="243"/>
      <c r="AP343" s="243"/>
      <c r="AQ343" s="243"/>
      <c r="AR343" s="243"/>
      <c r="AS343" s="243"/>
      <c r="AT343" s="243"/>
      <c r="AU343" s="257"/>
    </row>
    <row r="344" spans="1:47" ht="60" customHeight="1" x14ac:dyDescent="0.35">
      <c r="A344" s="253" t="s">
        <v>6009</v>
      </c>
      <c r="B344" s="231" t="s">
        <v>6141</v>
      </c>
      <c r="C344" s="232" t="s">
        <v>6149</v>
      </c>
      <c r="D344" s="235" t="s">
        <v>6150</v>
      </c>
      <c r="E344" s="236" t="s">
        <v>5487</v>
      </c>
      <c r="F344" s="239" t="s">
        <v>6148</v>
      </c>
      <c r="G344" s="242" t="str">
        <f>IF(COUNTIF(H344:AU344,"&lt;&gt;")=0,"",SUMPRODUCT(((Recommendations[ImplStatus]="Implemented")+(Recommendations[ImplStatus]="Compensated"))*ISNUMBER(MATCH(Recommendations[Id],H344:AU344,0)))/COUNTIF(H344:AU344,"&lt;&gt;"))</f>
        <v/>
      </c>
      <c r="H344" s="243"/>
      <c r="I344" s="243"/>
      <c r="J344" s="243"/>
      <c r="K344" s="243"/>
      <c r="L344" s="243"/>
      <c r="M344" s="243"/>
      <c r="N344" s="243"/>
      <c r="O344" s="243"/>
      <c r="P344" s="243"/>
      <c r="Q344" s="243"/>
      <c r="R344" s="243"/>
      <c r="S344" s="243"/>
      <c r="T344" s="243"/>
      <c r="U344" s="243"/>
      <c r="V344" s="243"/>
      <c r="W344" s="243"/>
      <c r="X344" s="243"/>
      <c r="Y344" s="243"/>
      <c r="Z344" s="243"/>
      <c r="AA344" s="243"/>
      <c r="AB344" s="243"/>
      <c r="AC344" s="243"/>
      <c r="AD344" s="243"/>
      <c r="AE344" s="243"/>
      <c r="AF344" s="243"/>
      <c r="AG344" s="243"/>
      <c r="AH344" s="243"/>
      <c r="AI344" s="243"/>
      <c r="AJ344" s="243"/>
      <c r="AK344" s="243"/>
      <c r="AL344" s="243"/>
      <c r="AM344" s="243"/>
      <c r="AN344" s="243"/>
      <c r="AO344" s="243"/>
      <c r="AP344" s="243"/>
      <c r="AQ344" s="243"/>
      <c r="AR344" s="243"/>
      <c r="AS344" s="243"/>
      <c r="AT344" s="243"/>
      <c r="AU344" s="257"/>
    </row>
    <row r="345" spans="1:47" ht="60" customHeight="1" x14ac:dyDescent="0.35">
      <c r="A345" s="253" t="s">
        <v>6009</v>
      </c>
      <c r="B345" s="231" t="s">
        <v>6141</v>
      </c>
      <c r="C345" s="232" t="s">
        <v>6151</v>
      </c>
      <c r="D345" s="235" t="s">
        <v>6152</v>
      </c>
      <c r="E345" s="236" t="s">
        <v>5487</v>
      </c>
      <c r="F345" s="239" t="s">
        <v>6148</v>
      </c>
      <c r="G345" s="242">
        <f>IF(COUNTIF(H345:AU345,"&lt;&gt;")=0,"",SUMPRODUCT(((Recommendations[ImplStatus]="Implemented")+(Recommendations[ImplStatus]="Compensated"))*ISNUMBER(MATCH(Recommendations[Id],H345:AU345,0)))/COUNTIF(H345:AU345,"&lt;&gt;"))</f>
        <v>0</v>
      </c>
      <c r="H345" s="243" t="s">
        <v>570</v>
      </c>
      <c r="I345" s="243" t="s">
        <v>578</v>
      </c>
      <c r="J345" s="243" t="s">
        <v>585</v>
      </c>
      <c r="K345" s="243" t="s">
        <v>592</v>
      </c>
      <c r="L345" s="243" t="s">
        <v>1235</v>
      </c>
      <c r="M345" s="243" t="s">
        <v>1498</v>
      </c>
      <c r="N345" s="243" t="s">
        <v>1505</v>
      </c>
      <c r="O345" s="243" t="s">
        <v>1513</v>
      </c>
      <c r="P345" s="243" t="s">
        <v>1520</v>
      </c>
      <c r="Q345" s="243" t="s">
        <v>1768</v>
      </c>
      <c r="R345" s="243" t="s">
        <v>1775</v>
      </c>
      <c r="S345" s="243" t="s">
        <v>2045</v>
      </c>
      <c r="T345" s="243" t="s">
        <v>2145</v>
      </c>
      <c r="U345" s="243" t="s">
        <v>2158</v>
      </c>
      <c r="V345" s="243" t="s">
        <v>2192</v>
      </c>
      <c r="W345" s="243"/>
      <c r="X345" s="243"/>
      <c r="Y345" s="243"/>
      <c r="Z345" s="243"/>
      <c r="AA345" s="243"/>
      <c r="AB345" s="243"/>
      <c r="AC345" s="243"/>
      <c r="AD345" s="243"/>
      <c r="AE345" s="243"/>
      <c r="AF345" s="243"/>
      <c r="AG345" s="243"/>
      <c r="AH345" s="243"/>
      <c r="AI345" s="243"/>
      <c r="AJ345" s="243"/>
      <c r="AK345" s="243"/>
      <c r="AL345" s="243"/>
      <c r="AM345" s="243"/>
      <c r="AN345" s="243"/>
      <c r="AO345" s="243"/>
      <c r="AP345" s="243"/>
      <c r="AQ345" s="243"/>
      <c r="AR345" s="243"/>
      <c r="AS345" s="243"/>
      <c r="AT345" s="243"/>
      <c r="AU345" s="257"/>
    </row>
    <row r="346" spans="1:47" ht="60" customHeight="1" x14ac:dyDescent="0.35">
      <c r="A346" s="253" t="s">
        <v>6009</v>
      </c>
      <c r="B346" s="231" t="s">
        <v>6141</v>
      </c>
      <c r="C346" s="232" t="s">
        <v>6153</v>
      </c>
      <c r="D346" s="235" t="s">
        <v>6154</v>
      </c>
      <c r="E346" s="236" t="s">
        <v>5487</v>
      </c>
      <c r="F346" s="239" t="s">
        <v>6148</v>
      </c>
      <c r="G346" s="242" t="str">
        <f>IF(COUNTIF(H346:AU346,"&lt;&gt;")=0,"",SUMPRODUCT(((Recommendations[ImplStatus]="Implemented")+(Recommendations[ImplStatus]="Compensated"))*ISNUMBER(MATCH(Recommendations[Id],H346:AU346,0)))/COUNTIF(H346:AU346,"&lt;&gt;"))</f>
        <v/>
      </c>
      <c r="H346" s="243"/>
      <c r="I346" s="243"/>
      <c r="J346" s="243"/>
      <c r="K346" s="243"/>
      <c r="L346" s="243"/>
      <c r="M346" s="243"/>
      <c r="N346" s="243"/>
      <c r="O346" s="243"/>
      <c r="P346" s="243"/>
      <c r="Q346" s="243"/>
      <c r="R346" s="243"/>
      <c r="S346" s="243"/>
      <c r="T346" s="243"/>
      <c r="U346" s="243"/>
      <c r="V346" s="243"/>
      <c r="W346" s="243"/>
      <c r="X346" s="243"/>
      <c r="Y346" s="243"/>
      <c r="Z346" s="243"/>
      <c r="AA346" s="243"/>
      <c r="AB346" s="243"/>
      <c r="AC346" s="243"/>
      <c r="AD346" s="243"/>
      <c r="AE346" s="243"/>
      <c r="AF346" s="243"/>
      <c r="AG346" s="243"/>
      <c r="AH346" s="243"/>
      <c r="AI346" s="243"/>
      <c r="AJ346" s="243"/>
      <c r="AK346" s="243"/>
      <c r="AL346" s="243"/>
      <c r="AM346" s="243"/>
      <c r="AN346" s="243"/>
      <c r="AO346" s="243"/>
      <c r="AP346" s="243"/>
      <c r="AQ346" s="243"/>
      <c r="AR346" s="243"/>
      <c r="AS346" s="243"/>
      <c r="AT346" s="243"/>
      <c r="AU346" s="257"/>
    </row>
    <row r="347" spans="1:47" ht="60" customHeight="1" x14ac:dyDescent="0.35">
      <c r="A347" s="253" t="s">
        <v>6009</v>
      </c>
      <c r="B347" s="231" t="s">
        <v>6141</v>
      </c>
      <c r="C347" s="232" t="s">
        <v>6155</v>
      </c>
      <c r="D347" s="235" t="s">
        <v>6156</v>
      </c>
      <c r="E347" s="236" t="s">
        <v>5487</v>
      </c>
      <c r="F347" s="239" t="s">
        <v>6148</v>
      </c>
      <c r="G347" s="242" t="str">
        <f>IF(COUNTIF(H347:AU347,"&lt;&gt;")=0,"",SUMPRODUCT(((Recommendations[ImplStatus]="Implemented")+(Recommendations[ImplStatus]="Compensated"))*ISNUMBER(MATCH(Recommendations[Id],H347:AU347,0)))/COUNTIF(H347:AU347,"&lt;&gt;"))</f>
        <v/>
      </c>
      <c r="H347" s="243"/>
      <c r="I347" s="243"/>
      <c r="J347" s="243"/>
      <c r="K347" s="243"/>
      <c r="L347" s="243"/>
      <c r="M347" s="243"/>
      <c r="N347" s="243"/>
      <c r="O347" s="243"/>
      <c r="P347" s="243"/>
      <c r="Q347" s="243"/>
      <c r="R347" s="243"/>
      <c r="S347" s="243"/>
      <c r="T347" s="243"/>
      <c r="U347" s="243"/>
      <c r="V347" s="243"/>
      <c r="W347" s="243"/>
      <c r="X347" s="243"/>
      <c r="Y347" s="243"/>
      <c r="Z347" s="243"/>
      <c r="AA347" s="243"/>
      <c r="AB347" s="243"/>
      <c r="AC347" s="243"/>
      <c r="AD347" s="243"/>
      <c r="AE347" s="243"/>
      <c r="AF347" s="243"/>
      <c r="AG347" s="243"/>
      <c r="AH347" s="243"/>
      <c r="AI347" s="243"/>
      <c r="AJ347" s="243"/>
      <c r="AK347" s="243"/>
      <c r="AL347" s="243"/>
      <c r="AM347" s="243"/>
      <c r="AN347" s="243"/>
      <c r="AO347" s="243"/>
      <c r="AP347" s="243"/>
      <c r="AQ347" s="243"/>
      <c r="AR347" s="243"/>
      <c r="AS347" s="243"/>
      <c r="AT347" s="243"/>
      <c r="AU347" s="257"/>
    </row>
    <row r="348" spans="1:47" ht="60" customHeight="1" x14ac:dyDescent="0.35">
      <c r="A348" s="253" t="s">
        <v>6009</v>
      </c>
      <c r="B348" s="231" t="s">
        <v>6141</v>
      </c>
      <c r="C348" s="232" t="s">
        <v>6157</v>
      </c>
      <c r="D348" s="235" t="s">
        <v>6158</v>
      </c>
      <c r="E348" s="236" t="s">
        <v>5487</v>
      </c>
      <c r="F348" s="239" t="s">
        <v>6148</v>
      </c>
      <c r="G348" s="242" t="str">
        <f>IF(COUNTIF(H348:AU348,"&lt;&gt;")=0,"",SUMPRODUCT(((Recommendations[ImplStatus]="Implemented")+(Recommendations[ImplStatus]="Compensated"))*ISNUMBER(MATCH(Recommendations[Id],H348:AU348,0)))/COUNTIF(H348:AU348,"&lt;&gt;"))</f>
        <v/>
      </c>
      <c r="H348" s="243"/>
      <c r="I348" s="243"/>
      <c r="J348" s="243"/>
      <c r="K348" s="243"/>
      <c r="L348" s="243"/>
      <c r="M348" s="243"/>
      <c r="N348" s="243"/>
      <c r="O348" s="243"/>
      <c r="P348" s="243"/>
      <c r="Q348" s="243"/>
      <c r="R348" s="243"/>
      <c r="S348" s="243"/>
      <c r="T348" s="243"/>
      <c r="U348" s="243"/>
      <c r="V348" s="243"/>
      <c r="W348" s="243"/>
      <c r="X348" s="243"/>
      <c r="Y348" s="243"/>
      <c r="Z348" s="243"/>
      <c r="AA348" s="243"/>
      <c r="AB348" s="243"/>
      <c r="AC348" s="243"/>
      <c r="AD348" s="243"/>
      <c r="AE348" s="243"/>
      <c r="AF348" s="243"/>
      <c r="AG348" s="243"/>
      <c r="AH348" s="243"/>
      <c r="AI348" s="243"/>
      <c r="AJ348" s="243"/>
      <c r="AK348" s="243"/>
      <c r="AL348" s="243"/>
      <c r="AM348" s="243"/>
      <c r="AN348" s="243"/>
      <c r="AO348" s="243"/>
      <c r="AP348" s="243"/>
      <c r="AQ348" s="243"/>
      <c r="AR348" s="243"/>
      <c r="AS348" s="243"/>
      <c r="AT348" s="243"/>
      <c r="AU348" s="257"/>
    </row>
    <row r="349" spans="1:47" ht="60" customHeight="1" x14ac:dyDescent="0.35">
      <c r="A349" s="253" t="s">
        <v>6009</v>
      </c>
      <c r="B349" s="231" t="s">
        <v>6141</v>
      </c>
      <c r="C349" s="232" t="s">
        <v>6159</v>
      </c>
      <c r="D349" s="235" t="s">
        <v>6160</v>
      </c>
      <c r="E349" s="236" t="s">
        <v>5487</v>
      </c>
      <c r="F349" s="239" t="s">
        <v>6148</v>
      </c>
      <c r="G349" s="242" t="str">
        <f>IF(COUNTIF(H349:AU349,"&lt;&gt;")=0,"",SUMPRODUCT(((Recommendations[ImplStatus]="Implemented")+(Recommendations[ImplStatus]="Compensated"))*ISNUMBER(MATCH(Recommendations[Id],H349:AU349,0)))/COUNTIF(H349:AU349,"&lt;&gt;"))</f>
        <v/>
      </c>
      <c r="H349" s="243"/>
      <c r="I349" s="243"/>
      <c r="J349" s="243"/>
      <c r="K349" s="243"/>
      <c r="L349" s="243"/>
      <c r="M349" s="243"/>
      <c r="N349" s="243"/>
      <c r="O349" s="243"/>
      <c r="P349" s="243"/>
      <c r="Q349" s="243"/>
      <c r="R349" s="243"/>
      <c r="S349" s="243"/>
      <c r="T349" s="243"/>
      <c r="U349" s="243"/>
      <c r="V349" s="243"/>
      <c r="W349" s="243"/>
      <c r="X349" s="243"/>
      <c r="Y349" s="243"/>
      <c r="Z349" s="243"/>
      <c r="AA349" s="243"/>
      <c r="AB349" s="243"/>
      <c r="AC349" s="243"/>
      <c r="AD349" s="243"/>
      <c r="AE349" s="243"/>
      <c r="AF349" s="243"/>
      <c r="AG349" s="243"/>
      <c r="AH349" s="243"/>
      <c r="AI349" s="243"/>
      <c r="AJ349" s="243"/>
      <c r="AK349" s="243"/>
      <c r="AL349" s="243"/>
      <c r="AM349" s="243"/>
      <c r="AN349" s="243"/>
      <c r="AO349" s="243"/>
      <c r="AP349" s="243"/>
      <c r="AQ349" s="243"/>
      <c r="AR349" s="243"/>
      <c r="AS349" s="243"/>
      <c r="AT349" s="243"/>
      <c r="AU349" s="257"/>
    </row>
    <row r="350" spans="1:47" ht="60" customHeight="1" x14ac:dyDescent="0.35">
      <c r="A350" s="253" t="s">
        <v>6009</v>
      </c>
      <c r="B350" s="231" t="s">
        <v>6141</v>
      </c>
      <c r="C350" s="232" t="s">
        <v>6161</v>
      </c>
      <c r="D350" s="235" t="s">
        <v>6162</v>
      </c>
      <c r="E350" s="236" t="s">
        <v>5458</v>
      </c>
      <c r="F350" s="239" t="s">
        <v>6148</v>
      </c>
      <c r="G350" s="242" t="str">
        <f>IF(COUNTIF(H350:AU350,"&lt;&gt;")=0,"",SUMPRODUCT(((Recommendations[ImplStatus]="Implemented")+(Recommendations[ImplStatus]="Compensated"))*ISNUMBER(MATCH(Recommendations[Id],H350:AU350,0)))/COUNTIF(H350:AU350,"&lt;&gt;"))</f>
        <v/>
      </c>
      <c r="H350" s="243"/>
      <c r="I350" s="243"/>
      <c r="J350" s="243"/>
      <c r="K350" s="243"/>
      <c r="L350" s="243"/>
      <c r="M350" s="243"/>
      <c r="N350" s="243"/>
      <c r="O350" s="243"/>
      <c r="P350" s="243"/>
      <c r="Q350" s="243"/>
      <c r="R350" s="243"/>
      <c r="S350" s="243"/>
      <c r="T350" s="243"/>
      <c r="U350" s="243"/>
      <c r="V350" s="243"/>
      <c r="W350" s="243"/>
      <c r="X350" s="243"/>
      <c r="Y350" s="243"/>
      <c r="Z350" s="243"/>
      <c r="AA350" s="243"/>
      <c r="AB350" s="243"/>
      <c r="AC350" s="243"/>
      <c r="AD350" s="243"/>
      <c r="AE350" s="243"/>
      <c r="AF350" s="243"/>
      <c r="AG350" s="243"/>
      <c r="AH350" s="243"/>
      <c r="AI350" s="243"/>
      <c r="AJ350" s="243"/>
      <c r="AK350" s="243"/>
      <c r="AL350" s="243"/>
      <c r="AM350" s="243"/>
      <c r="AN350" s="243"/>
      <c r="AO350" s="243"/>
      <c r="AP350" s="243"/>
      <c r="AQ350" s="243"/>
      <c r="AR350" s="243"/>
      <c r="AS350" s="243"/>
      <c r="AT350" s="243"/>
      <c r="AU350" s="257"/>
    </row>
    <row r="351" spans="1:47" ht="60" customHeight="1" x14ac:dyDescent="0.35">
      <c r="A351" s="253" t="s">
        <v>6009</v>
      </c>
      <c r="B351" s="231" t="s">
        <v>6141</v>
      </c>
      <c r="C351" s="232" t="s">
        <v>6163</v>
      </c>
      <c r="D351" s="235" t="s">
        <v>6164</v>
      </c>
      <c r="E351" s="236" t="s">
        <v>5458</v>
      </c>
      <c r="F351" s="239" t="s">
        <v>6148</v>
      </c>
      <c r="G351" s="242" t="str">
        <f>IF(COUNTIF(H351:AU351,"&lt;&gt;")=0,"",SUMPRODUCT(((Recommendations[ImplStatus]="Implemented")+(Recommendations[ImplStatus]="Compensated"))*ISNUMBER(MATCH(Recommendations[Id],H351:AU351,0)))/COUNTIF(H351:AU351,"&lt;&gt;"))</f>
        <v/>
      </c>
      <c r="H351" s="243"/>
      <c r="I351" s="243"/>
      <c r="J351" s="243"/>
      <c r="K351" s="243"/>
      <c r="L351" s="243"/>
      <c r="M351" s="243"/>
      <c r="N351" s="243"/>
      <c r="O351" s="243"/>
      <c r="P351" s="243"/>
      <c r="Q351" s="243"/>
      <c r="R351" s="243"/>
      <c r="S351" s="243"/>
      <c r="T351" s="243"/>
      <c r="U351" s="243"/>
      <c r="V351" s="243"/>
      <c r="W351" s="243"/>
      <c r="X351" s="243"/>
      <c r="Y351" s="243"/>
      <c r="Z351" s="243"/>
      <c r="AA351" s="243"/>
      <c r="AB351" s="243"/>
      <c r="AC351" s="243"/>
      <c r="AD351" s="243"/>
      <c r="AE351" s="243"/>
      <c r="AF351" s="243"/>
      <c r="AG351" s="243"/>
      <c r="AH351" s="243"/>
      <c r="AI351" s="243"/>
      <c r="AJ351" s="243"/>
      <c r="AK351" s="243"/>
      <c r="AL351" s="243"/>
      <c r="AM351" s="243"/>
      <c r="AN351" s="243"/>
      <c r="AO351" s="243"/>
      <c r="AP351" s="243"/>
      <c r="AQ351" s="243"/>
      <c r="AR351" s="243"/>
      <c r="AS351" s="243"/>
      <c r="AT351" s="243"/>
      <c r="AU351" s="257"/>
    </row>
    <row r="352" spans="1:47" ht="60" customHeight="1" x14ac:dyDescent="0.35">
      <c r="A352" s="253" t="s">
        <v>6009</v>
      </c>
      <c r="B352" s="231" t="s">
        <v>6141</v>
      </c>
      <c r="C352" s="232" t="s">
        <v>6165</v>
      </c>
      <c r="D352" s="235" t="s">
        <v>6166</v>
      </c>
      <c r="E352" s="236" t="s">
        <v>5458</v>
      </c>
      <c r="F352" s="239" t="s">
        <v>6148</v>
      </c>
      <c r="G352" s="242" t="str">
        <f>IF(COUNTIF(H352:AU352,"&lt;&gt;")=0,"",SUMPRODUCT(((Recommendations[ImplStatus]="Implemented")+(Recommendations[ImplStatus]="Compensated"))*ISNUMBER(MATCH(Recommendations[Id],H352:AU352,0)))/COUNTIF(H352:AU352,"&lt;&gt;"))</f>
        <v/>
      </c>
      <c r="H352" s="243"/>
      <c r="I352" s="243"/>
      <c r="J352" s="243"/>
      <c r="K352" s="243"/>
      <c r="L352" s="243"/>
      <c r="M352" s="243"/>
      <c r="N352" s="243"/>
      <c r="O352" s="243"/>
      <c r="P352" s="243"/>
      <c r="Q352" s="243"/>
      <c r="R352" s="243"/>
      <c r="S352" s="243"/>
      <c r="T352" s="243"/>
      <c r="U352" s="243"/>
      <c r="V352" s="243"/>
      <c r="W352" s="243"/>
      <c r="X352" s="243"/>
      <c r="Y352" s="243"/>
      <c r="Z352" s="243"/>
      <c r="AA352" s="243"/>
      <c r="AB352" s="243"/>
      <c r="AC352" s="243"/>
      <c r="AD352" s="243"/>
      <c r="AE352" s="243"/>
      <c r="AF352" s="243"/>
      <c r="AG352" s="243"/>
      <c r="AH352" s="243"/>
      <c r="AI352" s="243"/>
      <c r="AJ352" s="243"/>
      <c r="AK352" s="243"/>
      <c r="AL352" s="243"/>
      <c r="AM352" s="243"/>
      <c r="AN352" s="243"/>
      <c r="AO352" s="243"/>
      <c r="AP352" s="243"/>
      <c r="AQ352" s="243"/>
      <c r="AR352" s="243"/>
      <c r="AS352" s="243"/>
      <c r="AT352" s="243"/>
      <c r="AU352" s="257"/>
    </row>
    <row r="353" spans="1:47" ht="60" customHeight="1" x14ac:dyDescent="0.35">
      <c r="A353" s="253" t="s">
        <v>6009</v>
      </c>
      <c r="B353" s="231" t="s">
        <v>6141</v>
      </c>
      <c r="C353" s="232" t="s">
        <v>6167</v>
      </c>
      <c r="D353" s="235" t="s">
        <v>6168</v>
      </c>
      <c r="E353" s="236" t="s">
        <v>5554</v>
      </c>
      <c r="F353" s="239" t="s">
        <v>6028</v>
      </c>
      <c r="G353" s="242" t="str">
        <f>IF(COUNTIF(H353:AU353,"&lt;&gt;")=0,"",SUMPRODUCT(((Recommendations[ImplStatus]="Implemented")+(Recommendations[ImplStatus]="Compensated"))*ISNUMBER(MATCH(Recommendations[Id],H353:AU353,0)))/COUNTIF(H353:AU353,"&lt;&gt;"))</f>
        <v/>
      </c>
      <c r="H353" s="243"/>
      <c r="I353" s="243"/>
      <c r="J353" s="243"/>
      <c r="K353" s="243"/>
      <c r="L353" s="243"/>
      <c r="M353" s="243"/>
      <c r="N353" s="243"/>
      <c r="O353" s="243"/>
      <c r="P353" s="243"/>
      <c r="Q353" s="243"/>
      <c r="R353" s="243"/>
      <c r="S353" s="243"/>
      <c r="T353" s="243"/>
      <c r="U353" s="243"/>
      <c r="V353" s="243"/>
      <c r="W353" s="243"/>
      <c r="X353" s="243"/>
      <c r="Y353" s="243"/>
      <c r="Z353" s="243"/>
      <c r="AA353" s="243"/>
      <c r="AB353" s="243"/>
      <c r="AC353" s="243"/>
      <c r="AD353" s="243"/>
      <c r="AE353" s="243"/>
      <c r="AF353" s="243"/>
      <c r="AG353" s="243"/>
      <c r="AH353" s="243"/>
      <c r="AI353" s="243"/>
      <c r="AJ353" s="243"/>
      <c r="AK353" s="243"/>
      <c r="AL353" s="243"/>
      <c r="AM353" s="243"/>
      <c r="AN353" s="243"/>
      <c r="AO353" s="243"/>
      <c r="AP353" s="243"/>
      <c r="AQ353" s="243"/>
      <c r="AR353" s="243"/>
      <c r="AS353" s="243"/>
      <c r="AT353" s="243"/>
      <c r="AU353" s="257"/>
    </row>
    <row r="354" spans="1:47" ht="60" customHeight="1" outlineLevel="2" x14ac:dyDescent="0.35">
      <c r="A354" s="252" t="s">
        <v>6009</v>
      </c>
      <c r="B354" s="230" t="s">
        <v>6169</v>
      </c>
      <c r="C354" s="230"/>
      <c r="D354" s="234"/>
      <c r="E354" s="230"/>
      <c r="F354" s="238"/>
      <c r="G354" s="241" t="str">
        <f>IF(COUNTIF(H354:AU354,"&lt;&gt;")=0,"",SUMPRODUCT(((Recommendations[ImplStatus]="Implemented")+(Recommendations[ImplStatus]="Compensated"))*ISNUMBER(MATCH(Recommendations[Id],H354:AU354,0)))/COUNTIF(H354:AU354,"&lt;&gt;"))</f>
        <v/>
      </c>
      <c r="H354" s="238"/>
      <c r="I354" s="238"/>
      <c r="J354" s="238"/>
      <c r="K354" s="238"/>
      <c r="L354" s="238"/>
      <c r="M354" s="238"/>
      <c r="N354" s="238"/>
      <c r="O354" s="238"/>
      <c r="P354" s="238"/>
      <c r="Q354" s="238"/>
      <c r="R354" s="238"/>
      <c r="S354" s="238"/>
      <c r="T354" s="238"/>
      <c r="U354" s="238"/>
      <c r="V354" s="238"/>
      <c r="W354" s="238"/>
      <c r="X354" s="238"/>
      <c r="Y354" s="238"/>
      <c r="Z354" s="238"/>
      <c r="AA354" s="238"/>
      <c r="AB354" s="238"/>
      <c r="AC354" s="238"/>
      <c r="AD354" s="238"/>
      <c r="AE354" s="238"/>
      <c r="AF354" s="238"/>
      <c r="AG354" s="238"/>
      <c r="AH354" s="238"/>
      <c r="AI354" s="238"/>
      <c r="AJ354" s="238"/>
      <c r="AK354" s="238"/>
      <c r="AL354" s="238"/>
      <c r="AM354" s="238"/>
      <c r="AN354" s="238"/>
      <c r="AO354" s="238"/>
      <c r="AP354" s="238"/>
      <c r="AQ354" s="238"/>
      <c r="AR354" s="238"/>
      <c r="AS354" s="238"/>
      <c r="AT354" s="238"/>
      <c r="AU354" s="256"/>
    </row>
    <row r="355" spans="1:47" ht="60" customHeight="1" x14ac:dyDescent="0.35">
      <c r="A355" s="253" t="s">
        <v>6009</v>
      </c>
      <c r="B355" s="231" t="s">
        <v>6169</v>
      </c>
      <c r="C355" s="232" t="s">
        <v>6170</v>
      </c>
      <c r="D355" s="235" t="s">
        <v>6171</v>
      </c>
      <c r="E355" s="236" t="s">
        <v>5554</v>
      </c>
      <c r="F355" s="239" t="s">
        <v>6172</v>
      </c>
      <c r="G355" s="242">
        <f>IF(COUNTIF(H355:AU355,"&lt;&gt;")=0,"",SUMPRODUCT(((Recommendations[ImplStatus]="Implemented")+(Recommendations[ImplStatus]="Compensated"))*ISNUMBER(MATCH(Recommendations[Id],H355:AU355,0)))/COUNTIF(H355:AU355,"&lt;&gt;"))</f>
        <v>0</v>
      </c>
      <c r="H355" s="243" t="s">
        <v>853</v>
      </c>
      <c r="I355" s="243"/>
      <c r="J355" s="243"/>
      <c r="K355" s="243"/>
      <c r="L355" s="243"/>
      <c r="M355" s="243"/>
      <c r="N355" s="243"/>
      <c r="O355" s="243"/>
      <c r="P355" s="243"/>
      <c r="Q355" s="243"/>
      <c r="R355" s="243"/>
      <c r="S355" s="243"/>
      <c r="T355" s="243"/>
      <c r="U355" s="243"/>
      <c r="V355" s="243"/>
      <c r="W355" s="243"/>
      <c r="X355" s="243"/>
      <c r="Y355" s="243"/>
      <c r="Z355" s="243"/>
      <c r="AA355" s="243"/>
      <c r="AB355" s="243"/>
      <c r="AC355" s="243"/>
      <c r="AD355" s="243"/>
      <c r="AE355" s="243"/>
      <c r="AF355" s="243"/>
      <c r="AG355" s="243"/>
      <c r="AH355" s="243"/>
      <c r="AI355" s="243"/>
      <c r="AJ355" s="243"/>
      <c r="AK355" s="243"/>
      <c r="AL355" s="243"/>
      <c r="AM355" s="243"/>
      <c r="AN355" s="243"/>
      <c r="AO355" s="243"/>
      <c r="AP355" s="243"/>
      <c r="AQ355" s="243"/>
      <c r="AR355" s="243"/>
      <c r="AS355" s="243"/>
      <c r="AT355" s="243"/>
      <c r="AU355" s="257"/>
    </row>
    <row r="356" spans="1:47" ht="60" customHeight="1" x14ac:dyDescent="0.35">
      <c r="A356" s="253" t="s">
        <v>6009</v>
      </c>
      <c r="B356" s="231" t="s">
        <v>6169</v>
      </c>
      <c r="C356" s="232" t="s">
        <v>6173</v>
      </c>
      <c r="D356" s="235" t="s">
        <v>6174</v>
      </c>
      <c r="E356" s="236" t="s">
        <v>5554</v>
      </c>
      <c r="F356" s="239" t="s">
        <v>6172</v>
      </c>
      <c r="G356" s="242">
        <f>IF(COUNTIF(H356:AU356,"&lt;&gt;")=0,"",SUMPRODUCT(((Recommendations[ImplStatus]="Implemented")+(Recommendations[ImplStatus]="Compensated"))*ISNUMBER(MATCH(Recommendations[Id],H356:AU356,0)))/COUNTIF(H356:AU356,"&lt;&gt;"))</f>
        <v>0</v>
      </c>
      <c r="H356" s="243" t="s">
        <v>845</v>
      </c>
      <c r="I356" s="243" t="s">
        <v>869</v>
      </c>
      <c r="J356" s="243" t="s">
        <v>875</v>
      </c>
      <c r="K356" s="243" t="s">
        <v>878</v>
      </c>
      <c r="L356" s="243" t="s">
        <v>881</v>
      </c>
      <c r="M356" s="243" t="s">
        <v>889</v>
      </c>
      <c r="N356" s="243" t="s">
        <v>894</v>
      </c>
      <c r="O356" s="243" t="s">
        <v>900</v>
      </c>
      <c r="P356" s="243" t="s">
        <v>903</v>
      </c>
      <c r="Q356" s="243" t="s">
        <v>908</v>
      </c>
      <c r="R356" s="243" t="s">
        <v>913</v>
      </c>
      <c r="S356" s="243" t="s">
        <v>918</v>
      </c>
      <c r="T356" s="243" t="s">
        <v>923</v>
      </c>
      <c r="U356" s="243" t="s">
        <v>928</v>
      </c>
      <c r="V356" s="243" t="s">
        <v>933</v>
      </c>
      <c r="W356" s="243" t="s">
        <v>939</v>
      </c>
      <c r="X356" s="243" t="s">
        <v>942</v>
      </c>
      <c r="Y356" s="243" t="s">
        <v>945</v>
      </c>
      <c r="Z356" s="243" t="s">
        <v>951</v>
      </c>
      <c r="AA356" s="243" t="s">
        <v>954</v>
      </c>
      <c r="AB356" s="243" t="s">
        <v>959</v>
      </c>
      <c r="AC356" s="243" t="s">
        <v>965</v>
      </c>
      <c r="AD356" s="243" t="s">
        <v>1597</v>
      </c>
      <c r="AE356" s="243" t="s">
        <v>1600</v>
      </c>
      <c r="AF356" s="243" t="s">
        <v>1608</v>
      </c>
      <c r="AG356" s="243"/>
      <c r="AH356" s="243"/>
      <c r="AI356" s="243"/>
      <c r="AJ356" s="243"/>
      <c r="AK356" s="243"/>
      <c r="AL356" s="243"/>
      <c r="AM356" s="243"/>
      <c r="AN356" s="243"/>
      <c r="AO356" s="243"/>
      <c r="AP356" s="243"/>
      <c r="AQ356" s="243"/>
      <c r="AR356" s="243"/>
      <c r="AS356" s="243"/>
      <c r="AT356" s="243"/>
      <c r="AU356" s="257"/>
    </row>
    <row r="357" spans="1:47" ht="60" customHeight="1" x14ac:dyDescent="0.35">
      <c r="A357" s="253" t="s">
        <v>6009</v>
      </c>
      <c r="B357" s="231" t="s">
        <v>6169</v>
      </c>
      <c r="C357" s="232" t="s">
        <v>6175</v>
      </c>
      <c r="D357" s="235" t="s">
        <v>6176</v>
      </c>
      <c r="E357" s="236" t="s">
        <v>5602</v>
      </c>
      <c r="F357" s="239" t="s">
        <v>6172</v>
      </c>
      <c r="G357" s="242" t="str">
        <f>IF(COUNTIF(H357:AU357,"&lt;&gt;")=0,"",SUMPRODUCT(((Recommendations[ImplStatus]="Implemented")+(Recommendations[ImplStatus]="Compensated"))*ISNUMBER(MATCH(Recommendations[Id],H357:AU357,0)))/COUNTIF(H357:AU357,"&lt;&gt;"))</f>
        <v/>
      </c>
      <c r="H357" s="243"/>
      <c r="I357" s="243"/>
      <c r="J357" s="243"/>
      <c r="K357" s="243"/>
      <c r="L357" s="243"/>
      <c r="M357" s="243"/>
      <c r="N357" s="243"/>
      <c r="O357" s="243"/>
      <c r="P357" s="243"/>
      <c r="Q357" s="243"/>
      <c r="R357" s="243"/>
      <c r="S357" s="243"/>
      <c r="T357" s="243"/>
      <c r="U357" s="243"/>
      <c r="V357" s="243"/>
      <c r="W357" s="243"/>
      <c r="X357" s="243"/>
      <c r="Y357" s="243"/>
      <c r="Z357" s="243"/>
      <c r="AA357" s="243"/>
      <c r="AB357" s="243"/>
      <c r="AC357" s="243"/>
      <c r="AD357" s="243"/>
      <c r="AE357" s="243"/>
      <c r="AF357" s="243"/>
      <c r="AG357" s="243"/>
      <c r="AH357" s="243"/>
      <c r="AI357" s="243"/>
      <c r="AJ357" s="243"/>
      <c r="AK357" s="243"/>
      <c r="AL357" s="243"/>
      <c r="AM357" s="243"/>
      <c r="AN357" s="243"/>
      <c r="AO357" s="243"/>
      <c r="AP357" s="243"/>
      <c r="AQ357" s="243"/>
      <c r="AR357" s="243"/>
      <c r="AS357" s="243"/>
      <c r="AT357" s="243"/>
      <c r="AU357" s="257"/>
    </row>
    <row r="358" spans="1:47" ht="60" customHeight="1" x14ac:dyDescent="0.35">
      <c r="A358" s="253" t="s">
        <v>6009</v>
      </c>
      <c r="B358" s="231" t="s">
        <v>6169</v>
      </c>
      <c r="C358" s="232" t="s">
        <v>6177</v>
      </c>
      <c r="D358" s="235" t="s">
        <v>6178</v>
      </c>
      <c r="E358" s="236" t="s">
        <v>5602</v>
      </c>
      <c r="F358" s="239" t="s">
        <v>6172</v>
      </c>
      <c r="G358" s="242" t="str">
        <f>IF(COUNTIF(H358:AU358,"&lt;&gt;")=0,"",SUMPRODUCT(((Recommendations[ImplStatus]="Implemented")+(Recommendations[ImplStatus]="Compensated"))*ISNUMBER(MATCH(Recommendations[Id],H358:AU358,0)))/COUNTIF(H358:AU358,"&lt;&gt;"))</f>
        <v/>
      </c>
      <c r="H358" s="243"/>
      <c r="I358" s="243"/>
      <c r="J358" s="243"/>
      <c r="K358" s="243"/>
      <c r="L358" s="243"/>
      <c r="M358" s="243"/>
      <c r="N358" s="243"/>
      <c r="O358" s="243"/>
      <c r="P358" s="243"/>
      <c r="Q358" s="243"/>
      <c r="R358" s="243"/>
      <c r="S358" s="243"/>
      <c r="T358" s="243"/>
      <c r="U358" s="243"/>
      <c r="V358" s="243"/>
      <c r="W358" s="243"/>
      <c r="X358" s="243"/>
      <c r="Y358" s="243"/>
      <c r="Z358" s="243"/>
      <c r="AA358" s="243"/>
      <c r="AB358" s="243"/>
      <c r="AC358" s="243"/>
      <c r="AD358" s="243"/>
      <c r="AE358" s="243"/>
      <c r="AF358" s="243"/>
      <c r="AG358" s="243"/>
      <c r="AH358" s="243"/>
      <c r="AI358" s="243"/>
      <c r="AJ358" s="243"/>
      <c r="AK358" s="243"/>
      <c r="AL358" s="243"/>
      <c r="AM358" s="243"/>
      <c r="AN358" s="243"/>
      <c r="AO358" s="243"/>
      <c r="AP358" s="243"/>
      <c r="AQ358" s="243"/>
      <c r="AR358" s="243"/>
      <c r="AS358" s="243"/>
      <c r="AT358" s="243"/>
      <c r="AU358" s="257"/>
    </row>
    <row r="359" spans="1:47" ht="60" customHeight="1" x14ac:dyDescent="0.35">
      <c r="A359" s="253" t="s">
        <v>6009</v>
      </c>
      <c r="B359" s="231" t="s">
        <v>6169</v>
      </c>
      <c r="C359" s="232" t="s">
        <v>6179</v>
      </c>
      <c r="D359" s="235" t="s">
        <v>6180</v>
      </c>
      <c r="E359" s="236" t="s">
        <v>5602</v>
      </c>
      <c r="F359" s="239" t="s">
        <v>6172</v>
      </c>
      <c r="G359" s="242" t="str">
        <f>IF(COUNTIF(H359:AU359,"&lt;&gt;")=0,"",SUMPRODUCT(((Recommendations[ImplStatus]="Implemented")+(Recommendations[ImplStatus]="Compensated"))*ISNUMBER(MATCH(Recommendations[Id],H359:AU359,0)))/COUNTIF(H359:AU359,"&lt;&gt;"))</f>
        <v/>
      </c>
      <c r="H359" s="243"/>
      <c r="I359" s="243"/>
      <c r="J359" s="243"/>
      <c r="K359" s="243"/>
      <c r="L359" s="243"/>
      <c r="M359" s="243"/>
      <c r="N359" s="243"/>
      <c r="O359" s="243"/>
      <c r="P359" s="243"/>
      <c r="Q359" s="243"/>
      <c r="R359" s="243"/>
      <c r="S359" s="243"/>
      <c r="T359" s="243"/>
      <c r="U359" s="243"/>
      <c r="V359" s="243"/>
      <c r="W359" s="243"/>
      <c r="X359" s="243"/>
      <c r="Y359" s="243"/>
      <c r="Z359" s="243"/>
      <c r="AA359" s="243"/>
      <c r="AB359" s="243"/>
      <c r="AC359" s="243"/>
      <c r="AD359" s="243"/>
      <c r="AE359" s="243"/>
      <c r="AF359" s="243"/>
      <c r="AG359" s="243"/>
      <c r="AH359" s="243"/>
      <c r="AI359" s="243"/>
      <c r="AJ359" s="243"/>
      <c r="AK359" s="243"/>
      <c r="AL359" s="243"/>
      <c r="AM359" s="243"/>
      <c r="AN359" s="243"/>
      <c r="AO359" s="243"/>
      <c r="AP359" s="243"/>
      <c r="AQ359" s="243"/>
      <c r="AR359" s="243"/>
      <c r="AS359" s="243"/>
      <c r="AT359" s="243"/>
      <c r="AU359" s="257"/>
    </row>
    <row r="360" spans="1:47" ht="60" customHeight="1" x14ac:dyDescent="0.35">
      <c r="A360" s="253" t="s">
        <v>6009</v>
      </c>
      <c r="B360" s="231" t="s">
        <v>6169</v>
      </c>
      <c r="C360" s="232" t="s">
        <v>6181</v>
      </c>
      <c r="D360" s="235" t="s">
        <v>6182</v>
      </c>
      <c r="E360" s="236" t="s">
        <v>5554</v>
      </c>
      <c r="F360" s="239" t="s">
        <v>6172</v>
      </c>
      <c r="G360" s="242" t="str">
        <f>IF(COUNTIF(H360:AU360,"&lt;&gt;")=0,"",SUMPRODUCT(((Recommendations[ImplStatus]="Implemented")+(Recommendations[ImplStatus]="Compensated"))*ISNUMBER(MATCH(Recommendations[Id],H360:AU360,0)))/COUNTIF(H360:AU360,"&lt;&gt;"))</f>
        <v/>
      </c>
      <c r="H360" s="243"/>
      <c r="I360" s="243"/>
      <c r="J360" s="243"/>
      <c r="K360" s="243"/>
      <c r="L360" s="243"/>
      <c r="M360" s="243"/>
      <c r="N360" s="243"/>
      <c r="O360" s="243"/>
      <c r="P360" s="243"/>
      <c r="Q360" s="243"/>
      <c r="R360" s="243"/>
      <c r="S360" s="243"/>
      <c r="T360" s="243"/>
      <c r="U360" s="243"/>
      <c r="V360" s="243"/>
      <c r="W360" s="243"/>
      <c r="X360" s="243"/>
      <c r="Y360" s="243"/>
      <c r="Z360" s="243"/>
      <c r="AA360" s="243"/>
      <c r="AB360" s="243"/>
      <c r="AC360" s="243"/>
      <c r="AD360" s="243"/>
      <c r="AE360" s="243"/>
      <c r="AF360" s="243"/>
      <c r="AG360" s="243"/>
      <c r="AH360" s="243"/>
      <c r="AI360" s="243"/>
      <c r="AJ360" s="243"/>
      <c r="AK360" s="243"/>
      <c r="AL360" s="243"/>
      <c r="AM360" s="243"/>
      <c r="AN360" s="243"/>
      <c r="AO360" s="243"/>
      <c r="AP360" s="243"/>
      <c r="AQ360" s="243"/>
      <c r="AR360" s="243"/>
      <c r="AS360" s="243"/>
      <c r="AT360" s="243"/>
      <c r="AU360" s="257"/>
    </row>
    <row r="361" spans="1:47" ht="60" customHeight="1" x14ac:dyDescent="0.35">
      <c r="A361" s="253" t="s">
        <v>6009</v>
      </c>
      <c r="B361" s="231" t="s">
        <v>6169</v>
      </c>
      <c r="C361" s="232" t="s">
        <v>6183</v>
      </c>
      <c r="D361" s="235" t="s">
        <v>6184</v>
      </c>
      <c r="E361" s="236" t="s">
        <v>5487</v>
      </c>
      <c r="F361" s="239" t="s">
        <v>6172</v>
      </c>
      <c r="G361" s="242" t="str">
        <f>IF(COUNTIF(H361:AU361,"&lt;&gt;")=0,"",SUMPRODUCT(((Recommendations[ImplStatus]="Implemented")+(Recommendations[ImplStatus]="Compensated"))*ISNUMBER(MATCH(Recommendations[Id],H361:AU361,0)))/COUNTIF(H361:AU361,"&lt;&gt;"))</f>
        <v/>
      </c>
      <c r="H361" s="243"/>
      <c r="I361" s="243"/>
      <c r="J361" s="243"/>
      <c r="K361" s="243"/>
      <c r="L361" s="243"/>
      <c r="M361" s="243"/>
      <c r="N361" s="243"/>
      <c r="O361" s="243"/>
      <c r="P361" s="243"/>
      <c r="Q361" s="243"/>
      <c r="R361" s="243"/>
      <c r="S361" s="243"/>
      <c r="T361" s="243"/>
      <c r="U361" s="243"/>
      <c r="V361" s="243"/>
      <c r="W361" s="243"/>
      <c r="X361" s="243"/>
      <c r="Y361" s="243"/>
      <c r="Z361" s="243"/>
      <c r="AA361" s="243"/>
      <c r="AB361" s="243"/>
      <c r="AC361" s="243"/>
      <c r="AD361" s="243"/>
      <c r="AE361" s="243"/>
      <c r="AF361" s="243"/>
      <c r="AG361" s="243"/>
      <c r="AH361" s="243"/>
      <c r="AI361" s="243"/>
      <c r="AJ361" s="243"/>
      <c r="AK361" s="243"/>
      <c r="AL361" s="243"/>
      <c r="AM361" s="243"/>
      <c r="AN361" s="243"/>
      <c r="AO361" s="243"/>
      <c r="AP361" s="243"/>
      <c r="AQ361" s="243"/>
      <c r="AR361" s="243"/>
      <c r="AS361" s="243"/>
      <c r="AT361" s="243"/>
      <c r="AU361" s="257"/>
    </row>
    <row r="362" spans="1:47" ht="60" customHeight="1" x14ac:dyDescent="0.35">
      <c r="A362" s="253" t="s">
        <v>6009</v>
      </c>
      <c r="B362" s="231" t="s">
        <v>6169</v>
      </c>
      <c r="C362" s="232" t="s">
        <v>6185</v>
      </c>
      <c r="D362" s="235" t="s">
        <v>6186</v>
      </c>
      <c r="E362" s="236" t="s">
        <v>5602</v>
      </c>
      <c r="F362" s="239" t="s">
        <v>6172</v>
      </c>
      <c r="G362" s="242" t="str">
        <f>IF(COUNTIF(H362:AU362,"&lt;&gt;")=0,"",SUMPRODUCT(((Recommendations[ImplStatus]="Implemented")+(Recommendations[ImplStatus]="Compensated"))*ISNUMBER(MATCH(Recommendations[Id],H362:AU362,0)))/COUNTIF(H362:AU362,"&lt;&gt;"))</f>
        <v/>
      </c>
      <c r="H362" s="243"/>
      <c r="I362" s="243"/>
      <c r="J362" s="243"/>
      <c r="K362" s="243"/>
      <c r="L362" s="243"/>
      <c r="M362" s="243"/>
      <c r="N362" s="243"/>
      <c r="O362" s="243"/>
      <c r="P362" s="243"/>
      <c r="Q362" s="243"/>
      <c r="R362" s="243"/>
      <c r="S362" s="243"/>
      <c r="T362" s="243"/>
      <c r="U362" s="243"/>
      <c r="V362" s="243"/>
      <c r="W362" s="243"/>
      <c r="X362" s="243"/>
      <c r="Y362" s="243"/>
      <c r="Z362" s="243"/>
      <c r="AA362" s="243"/>
      <c r="AB362" s="243"/>
      <c r="AC362" s="243"/>
      <c r="AD362" s="243"/>
      <c r="AE362" s="243"/>
      <c r="AF362" s="243"/>
      <c r="AG362" s="243"/>
      <c r="AH362" s="243"/>
      <c r="AI362" s="243"/>
      <c r="AJ362" s="243"/>
      <c r="AK362" s="243"/>
      <c r="AL362" s="243"/>
      <c r="AM362" s="243"/>
      <c r="AN362" s="243"/>
      <c r="AO362" s="243"/>
      <c r="AP362" s="243"/>
      <c r="AQ362" s="243"/>
      <c r="AR362" s="243"/>
      <c r="AS362" s="243"/>
      <c r="AT362" s="243"/>
      <c r="AU362" s="257"/>
    </row>
    <row r="363" spans="1:47" ht="60" customHeight="1" x14ac:dyDescent="0.35">
      <c r="A363" s="253" t="s">
        <v>6009</v>
      </c>
      <c r="B363" s="231" t="s">
        <v>6169</v>
      </c>
      <c r="C363" s="232" t="s">
        <v>6187</v>
      </c>
      <c r="D363" s="235" t="s">
        <v>6188</v>
      </c>
      <c r="E363" s="236" t="s">
        <v>5602</v>
      </c>
      <c r="F363" s="239" t="s">
        <v>6172</v>
      </c>
      <c r="G363" s="242" t="str">
        <f>IF(COUNTIF(H363:AU363,"&lt;&gt;")=0,"",SUMPRODUCT(((Recommendations[ImplStatus]="Implemented")+(Recommendations[ImplStatus]="Compensated"))*ISNUMBER(MATCH(Recommendations[Id],H363:AU363,0)))/COUNTIF(H363:AU363,"&lt;&gt;"))</f>
        <v/>
      </c>
      <c r="H363" s="243"/>
      <c r="I363" s="243"/>
      <c r="J363" s="243"/>
      <c r="K363" s="243"/>
      <c r="L363" s="243"/>
      <c r="M363" s="243"/>
      <c r="N363" s="243"/>
      <c r="O363" s="243"/>
      <c r="P363" s="243"/>
      <c r="Q363" s="243"/>
      <c r="R363" s="243"/>
      <c r="S363" s="243"/>
      <c r="T363" s="243"/>
      <c r="U363" s="243"/>
      <c r="V363" s="243"/>
      <c r="W363" s="243"/>
      <c r="X363" s="243"/>
      <c r="Y363" s="243"/>
      <c r="Z363" s="243"/>
      <c r="AA363" s="243"/>
      <c r="AB363" s="243"/>
      <c r="AC363" s="243"/>
      <c r="AD363" s="243"/>
      <c r="AE363" s="243"/>
      <c r="AF363" s="243"/>
      <c r="AG363" s="243"/>
      <c r="AH363" s="243"/>
      <c r="AI363" s="243"/>
      <c r="AJ363" s="243"/>
      <c r="AK363" s="243"/>
      <c r="AL363" s="243"/>
      <c r="AM363" s="243"/>
      <c r="AN363" s="243"/>
      <c r="AO363" s="243"/>
      <c r="AP363" s="243"/>
      <c r="AQ363" s="243"/>
      <c r="AR363" s="243"/>
      <c r="AS363" s="243"/>
      <c r="AT363" s="243"/>
      <c r="AU363" s="257"/>
    </row>
    <row r="364" spans="1:47" ht="60" customHeight="1" x14ac:dyDescent="0.35">
      <c r="A364" s="253" t="s">
        <v>6009</v>
      </c>
      <c r="B364" s="231" t="s">
        <v>6169</v>
      </c>
      <c r="C364" s="232" t="s">
        <v>6189</v>
      </c>
      <c r="D364" s="235" t="s">
        <v>6190</v>
      </c>
      <c r="E364" s="236" t="s">
        <v>5602</v>
      </c>
      <c r="F364" s="239" t="s">
        <v>6172</v>
      </c>
      <c r="G364" s="242" t="str">
        <f>IF(COUNTIF(H364:AU364,"&lt;&gt;")=0,"",SUMPRODUCT(((Recommendations[ImplStatus]="Implemented")+(Recommendations[ImplStatus]="Compensated"))*ISNUMBER(MATCH(Recommendations[Id],H364:AU364,0)))/COUNTIF(H364:AU364,"&lt;&gt;"))</f>
        <v/>
      </c>
      <c r="H364" s="243"/>
      <c r="I364" s="243"/>
      <c r="J364" s="243"/>
      <c r="K364" s="243"/>
      <c r="L364" s="243"/>
      <c r="M364" s="243"/>
      <c r="N364" s="243"/>
      <c r="O364" s="243"/>
      <c r="P364" s="243"/>
      <c r="Q364" s="243"/>
      <c r="R364" s="243"/>
      <c r="S364" s="243"/>
      <c r="T364" s="243"/>
      <c r="U364" s="243"/>
      <c r="V364" s="243"/>
      <c r="W364" s="243"/>
      <c r="X364" s="243"/>
      <c r="Y364" s="243"/>
      <c r="Z364" s="243"/>
      <c r="AA364" s="243"/>
      <c r="AB364" s="243"/>
      <c r="AC364" s="243"/>
      <c r="AD364" s="243"/>
      <c r="AE364" s="243"/>
      <c r="AF364" s="243"/>
      <c r="AG364" s="243"/>
      <c r="AH364" s="243"/>
      <c r="AI364" s="243"/>
      <c r="AJ364" s="243"/>
      <c r="AK364" s="243"/>
      <c r="AL364" s="243"/>
      <c r="AM364" s="243"/>
      <c r="AN364" s="243"/>
      <c r="AO364" s="243"/>
      <c r="AP364" s="243"/>
      <c r="AQ364" s="243"/>
      <c r="AR364" s="243"/>
      <c r="AS364" s="243"/>
      <c r="AT364" s="243"/>
      <c r="AU364" s="257"/>
    </row>
    <row r="365" spans="1:47" ht="60" customHeight="1" x14ac:dyDescent="0.35">
      <c r="A365" s="253" t="s">
        <v>6009</v>
      </c>
      <c r="B365" s="231" t="s">
        <v>6169</v>
      </c>
      <c r="C365" s="232" t="s">
        <v>6191</v>
      </c>
      <c r="D365" s="235" t="s">
        <v>6192</v>
      </c>
      <c r="E365" s="236" t="s">
        <v>5602</v>
      </c>
      <c r="F365" s="239" t="s">
        <v>6172</v>
      </c>
      <c r="G365" s="242" t="str">
        <f>IF(COUNTIF(H365:AU365,"&lt;&gt;")=0,"",SUMPRODUCT(((Recommendations[ImplStatus]="Implemented")+(Recommendations[ImplStatus]="Compensated"))*ISNUMBER(MATCH(Recommendations[Id],H365:AU365,0)))/COUNTIF(H365:AU365,"&lt;&gt;"))</f>
        <v/>
      </c>
      <c r="H365" s="243"/>
      <c r="I365" s="243"/>
      <c r="J365" s="243"/>
      <c r="K365" s="243"/>
      <c r="L365" s="243"/>
      <c r="M365" s="243"/>
      <c r="N365" s="243"/>
      <c r="O365" s="243"/>
      <c r="P365" s="243"/>
      <c r="Q365" s="243"/>
      <c r="R365" s="243"/>
      <c r="S365" s="243"/>
      <c r="T365" s="243"/>
      <c r="U365" s="243"/>
      <c r="V365" s="243"/>
      <c r="W365" s="243"/>
      <c r="X365" s="243"/>
      <c r="Y365" s="243"/>
      <c r="Z365" s="243"/>
      <c r="AA365" s="243"/>
      <c r="AB365" s="243"/>
      <c r="AC365" s="243"/>
      <c r="AD365" s="243"/>
      <c r="AE365" s="243"/>
      <c r="AF365" s="243"/>
      <c r="AG365" s="243"/>
      <c r="AH365" s="243"/>
      <c r="AI365" s="243"/>
      <c r="AJ365" s="243"/>
      <c r="AK365" s="243"/>
      <c r="AL365" s="243"/>
      <c r="AM365" s="243"/>
      <c r="AN365" s="243"/>
      <c r="AO365" s="243"/>
      <c r="AP365" s="243"/>
      <c r="AQ365" s="243"/>
      <c r="AR365" s="243"/>
      <c r="AS365" s="243"/>
      <c r="AT365" s="243"/>
      <c r="AU365" s="257"/>
    </row>
    <row r="366" spans="1:47" ht="60" customHeight="1" x14ac:dyDescent="0.35">
      <c r="A366" s="253" t="s">
        <v>6009</v>
      </c>
      <c r="B366" s="231" t="s">
        <v>6169</v>
      </c>
      <c r="C366" s="232" t="s">
        <v>6193</v>
      </c>
      <c r="D366" s="235" t="s">
        <v>6194</v>
      </c>
      <c r="E366" s="236" t="s">
        <v>5602</v>
      </c>
      <c r="F366" s="239" t="s">
        <v>6172</v>
      </c>
      <c r="G366" s="242" t="str">
        <f>IF(COUNTIF(H366:AU366,"&lt;&gt;")=0,"",SUMPRODUCT(((Recommendations[ImplStatus]="Implemented")+(Recommendations[ImplStatus]="Compensated"))*ISNUMBER(MATCH(Recommendations[Id],H366:AU366,0)))/COUNTIF(H366:AU366,"&lt;&gt;"))</f>
        <v/>
      </c>
      <c r="H366" s="243"/>
      <c r="I366" s="243"/>
      <c r="J366" s="243"/>
      <c r="K366" s="243"/>
      <c r="L366" s="243"/>
      <c r="M366" s="243"/>
      <c r="N366" s="243"/>
      <c r="O366" s="243"/>
      <c r="P366" s="243"/>
      <c r="Q366" s="243"/>
      <c r="R366" s="243"/>
      <c r="S366" s="243"/>
      <c r="T366" s="243"/>
      <c r="U366" s="243"/>
      <c r="V366" s="243"/>
      <c r="W366" s="243"/>
      <c r="X366" s="243"/>
      <c r="Y366" s="243"/>
      <c r="Z366" s="243"/>
      <c r="AA366" s="243"/>
      <c r="AB366" s="243"/>
      <c r="AC366" s="243"/>
      <c r="AD366" s="243"/>
      <c r="AE366" s="243"/>
      <c r="AF366" s="243"/>
      <c r="AG366" s="243"/>
      <c r="AH366" s="243"/>
      <c r="AI366" s="243"/>
      <c r="AJ366" s="243"/>
      <c r="AK366" s="243"/>
      <c r="AL366" s="243"/>
      <c r="AM366" s="243"/>
      <c r="AN366" s="243"/>
      <c r="AO366" s="243"/>
      <c r="AP366" s="243"/>
      <c r="AQ366" s="243"/>
      <c r="AR366" s="243"/>
      <c r="AS366" s="243"/>
      <c r="AT366" s="243"/>
      <c r="AU366" s="257"/>
    </row>
    <row r="367" spans="1:47" ht="60" customHeight="1" x14ac:dyDescent="0.35">
      <c r="A367" s="253" t="s">
        <v>6009</v>
      </c>
      <c r="B367" s="231" t="s">
        <v>6169</v>
      </c>
      <c r="C367" s="232" t="s">
        <v>6195</v>
      </c>
      <c r="D367" s="235" t="s">
        <v>6196</v>
      </c>
      <c r="E367" s="236" t="s">
        <v>5602</v>
      </c>
      <c r="F367" s="239" t="s">
        <v>6172</v>
      </c>
      <c r="G367" s="242" t="str">
        <f>IF(COUNTIF(H367:AU367,"&lt;&gt;")=0,"",SUMPRODUCT(((Recommendations[ImplStatus]="Implemented")+(Recommendations[ImplStatus]="Compensated"))*ISNUMBER(MATCH(Recommendations[Id],H367:AU367,0)))/COUNTIF(H367:AU367,"&lt;&gt;"))</f>
        <v/>
      </c>
      <c r="H367" s="243"/>
      <c r="I367" s="243"/>
      <c r="J367" s="243"/>
      <c r="K367" s="243"/>
      <c r="L367" s="243"/>
      <c r="M367" s="243"/>
      <c r="N367" s="243"/>
      <c r="O367" s="243"/>
      <c r="P367" s="243"/>
      <c r="Q367" s="243"/>
      <c r="R367" s="243"/>
      <c r="S367" s="243"/>
      <c r="T367" s="243"/>
      <c r="U367" s="243"/>
      <c r="V367" s="243"/>
      <c r="W367" s="243"/>
      <c r="X367" s="243"/>
      <c r="Y367" s="243"/>
      <c r="Z367" s="243"/>
      <c r="AA367" s="243"/>
      <c r="AB367" s="243"/>
      <c r="AC367" s="243"/>
      <c r="AD367" s="243"/>
      <c r="AE367" s="243"/>
      <c r="AF367" s="243"/>
      <c r="AG367" s="243"/>
      <c r="AH367" s="243"/>
      <c r="AI367" s="243"/>
      <c r="AJ367" s="243"/>
      <c r="AK367" s="243"/>
      <c r="AL367" s="243"/>
      <c r="AM367" s="243"/>
      <c r="AN367" s="243"/>
      <c r="AO367" s="243"/>
      <c r="AP367" s="243"/>
      <c r="AQ367" s="243"/>
      <c r="AR367" s="243"/>
      <c r="AS367" s="243"/>
      <c r="AT367" s="243"/>
      <c r="AU367" s="257"/>
    </row>
    <row r="368" spans="1:47" ht="60" customHeight="1" x14ac:dyDescent="0.35">
      <c r="A368" s="253" t="s">
        <v>6009</v>
      </c>
      <c r="B368" s="231" t="s">
        <v>6169</v>
      </c>
      <c r="C368" s="232" t="s">
        <v>6197</v>
      </c>
      <c r="D368" s="235" t="s">
        <v>6198</v>
      </c>
      <c r="E368" s="236" t="s">
        <v>5602</v>
      </c>
      <c r="F368" s="239" t="s">
        <v>6172</v>
      </c>
      <c r="G368" s="242">
        <f>IF(COUNTIF(H368:AU368,"&lt;&gt;")=0,"",SUMPRODUCT(((Recommendations[ImplStatus]="Implemented")+(Recommendations[ImplStatus]="Compensated"))*ISNUMBER(MATCH(Recommendations[Id],H368:AU368,0)))/COUNTIF(H368:AU368,"&lt;&gt;"))</f>
        <v>0</v>
      </c>
      <c r="H368" s="243" t="s">
        <v>856</v>
      </c>
      <c r="I368" s="243" t="s">
        <v>864</v>
      </c>
      <c r="J368" s="243" t="s">
        <v>867</v>
      </c>
      <c r="K368" s="243"/>
      <c r="L368" s="243"/>
      <c r="M368" s="243"/>
      <c r="N368" s="243"/>
      <c r="O368" s="243"/>
      <c r="P368" s="243"/>
      <c r="Q368" s="243"/>
      <c r="R368" s="243"/>
      <c r="S368" s="243"/>
      <c r="T368" s="243"/>
      <c r="U368" s="243"/>
      <c r="V368" s="243"/>
      <c r="W368" s="243"/>
      <c r="X368" s="243"/>
      <c r="Y368" s="243"/>
      <c r="Z368" s="243"/>
      <c r="AA368" s="243"/>
      <c r="AB368" s="243"/>
      <c r="AC368" s="243"/>
      <c r="AD368" s="243"/>
      <c r="AE368" s="243"/>
      <c r="AF368" s="243"/>
      <c r="AG368" s="243"/>
      <c r="AH368" s="243"/>
      <c r="AI368" s="243"/>
      <c r="AJ368" s="243"/>
      <c r="AK368" s="243"/>
      <c r="AL368" s="243"/>
      <c r="AM368" s="243"/>
      <c r="AN368" s="243"/>
      <c r="AO368" s="243"/>
      <c r="AP368" s="243"/>
      <c r="AQ368" s="243"/>
      <c r="AR368" s="243"/>
      <c r="AS368" s="243"/>
      <c r="AT368" s="243"/>
      <c r="AU368" s="257"/>
    </row>
    <row r="369" spans="1:47" ht="60" customHeight="1" x14ac:dyDescent="0.35">
      <c r="A369" s="253" t="s">
        <v>6009</v>
      </c>
      <c r="B369" s="231" t="s">
        <v>6169</v>
      </c>
      <c r="C369" s="232" t="s">
        <v>6199</v>
      </c>
      <c r="D369" s="235" t="s">
        <v>6200</v>
      </c>
      <c r="E369" s="236" t="s">
        <v>5602</v>
      </c>
      <c r="F369" s="239" t="s">
        <v>6172</v>
      </c>
      <c r="G369" s="242" t="str">
        <f>IF(COUNTIF(H369:AU369,"&lt;&gt;")=0,"",SUMPRODUCT(((Recommendations[ImplStatus]="Implemented")+(Recommendations[ImplStatus]="Compensated"))*ISNUMBER(MATCH(Recommendations[Id],H369:AU369,0)))/COUNTIF(H369:AU369,"&lt;&gt;"))</f>
        <v/>
      </c>
      <c r="H369" s="243"/>
      <c r="I369" s="243"/>
      <c r="J369" s="243"/>
      <c r="K369" s="243"/>
      <c r="L369" s="243"/>
      <c r="M369" s="243"/>
      <c r="N369" s="243"/>
      <c r="O369" s="243"/>
      <c r="P369" s="243"/>
      <c r="Q369" s="243"/>
      <c r="R369" s="243"/>
      <c r="S369" s="243"/>
      <c r="T369" s="243"/>
      <c r="U369" s="243"/>
      <c r="V369" s="243"/>
      <c r="W369" s="243"/>
      <c r="X369" s="243"/>
      <c r="Y369" s="243"/>
      <c r="Z369" s="243"/>
      <c r="AA369" s="243"/>
      <c r="AB369" s="243"/>
      <c r="AC369" s="243"/>
      <c r="AD369" s="243"/>
      <c r="AE369" s="243"/>
      <c r="AF369" s="243"/>
      <c r="AG369" s="243"/>
      <c r="AH369" s="243"/>
      <c r="AI369" s="243"/>
      <c r="AJ369" s="243"/>
      <c r="AK369" s="243"/>
      <c r="AL369" s="243"/>
      <c r="AM369" s="243"/>
      <c r="AN369" s="243"/>
      <c r="AO369" s="243"/>
      <c r="AP369" s="243"/>
      <c r="AQ369" s="243"/>
      <c r="AR369" s="243"/>
      <c r="AS369" s="243"/>
      <c r="AT369" s="243"/>
      <c r="AU369" s="257"/>
    </row>
    <row r="370" spans="1:47" ht="60" customHeight="1" outlineLevel="1" x14ac:dyDescent="0.35">
      <c r="A370" s="251" t="s">
        <v>6201</v>
      </c>
      <c r="B370" s="229"/>
      <c r="C370" s="229"/>
      <c r="D370" s="233"/>
      <c r="E370" s="229"/>
      <c r="F370" s="237"/>
      <c r="G370" s="240" t="str">
        <f>IF(COUNTIF(H370:AU370,"&lt;&gt;")=0,"",SUMPRODUCT(((Recommendations[ImplStatus]="Implemented")+(Recommendations[ImplStatus]="Compensated"))*ISNUMBER(MATCH(Recommendations[Id],H370:AU370,0)))/COUNTIF(H370:AU370,"&lt;&gt;"))</f>
        <v/>
      </c>
      <c r="H370" s="237"/>
      <c r="I370" s="237"/>
      <c r="J370" s="237"/>
      <c r="K370" s="237"/>
      <c r="L370" s="237"/>
      <c r="M370" s="237"/>
      <c r="N370" s="237"/>
      <c r="O370" s="237"/>
      <c r="P370" s="237"/>
      <c r="Q370" s="237"/>
      <c r="R370" s="237"/>
      <c r="S370" s="237"/>
      <c r="T370" s="237"/>
      <c r="U370" s="237"/>
      <c r="V370" s="237"/>
      <c r="W370" s="237"/>
      <c r="X370" s="237"/>
      <c r="Y370" s="237"/>
      <c r="Z370" s="237"/>
      <c r="AA370" s="237"/>
      <c r="AB370" s="237"/>
      <c r="AC370" s="237"/>
      <c r="AD370" s="237"/>
      <c r="AE370" s="237"/>
      <c r="AF370" s="237"/>
      <c r="AG370" s="237"/>
      <c r="AH370" s="237"/>
      <c r="AI370" s="237"/>
      <c r="AJ370" s="237"/>
      <c r="AK370" s="237"/>
      <c r="AL370" s="237"/>
      <c r="AM370" s="237"/>
      <c r="AN370" s="237"/>
      <c r="AO370" s="237"/>
      <c r="AP370" s="237"/>
      <c r="AQ370" s="237"/>
      <c r="AR370" s="237"/>
      <c r="AS370" s="237"/>
      <c r="AT370" s="237"/>
      <c r="AU370" s="255"/>
    </row>
    <row r="371" spans="1:47" ht="60" customHeight="1" outlineLevel="2" x14ac:dyDescent="0.35">
      <c r="A371" s="252" t="s">
        <v>6201</v>
      </c>
      <c r="B371" s="230" t="s">
        <v>6202</v>
      </c>
      <c r="C371" s="230"/>
      <c r="D371" s="234"/>
      <c r="E371" s="230"/>
      <c r="F371" s="238"/>
      <c r="G371" s="241" t="str">
        <f>IF(COUNTIF(H371:AU371,"&lt;&gt;")=0,"",SUMPRODUCT(((Recommendations[ImplStatus]="Implemented")+(Recommendations[ImplStatus]="Compensated"))*ISNUMBER(MATCH(Recommendations[Id],H371:AU371,0)))/COUNTIF(H371:AU371,"&lt;&gt;"))</f>
        <v/>
      </c>
      <c r="H371" s="238"/>
      <c r="I371" s="238"/>
      <c r="J371" s="238"/>
      <c r="K371" s="238"/>
      <c r="L371" s="238"/>
      <c r="M371" s="238"/>
      <c r="N371" s="238"/>
      <c r="O371" s="238"/>
      <c r="P371" s="238"/>
      <c r="Q371" s="238"/>
      <c r="R371" s="238"/>
      <c r="S371" s="238"/>
      <c r="T371" s="238"/>
      <c r="U371" s="238"/>
      <c r="V371" s="238"/>
      <c r="W371" s="238"/>
      <c r="X371" s="238"/>
      <c r="Y371" s="238"/>
      <c r="Z371" s="238"/>
      <c r="AA371" s="238"/>
      <c r="AB371" s="238"/>
      <c r="AC371" s="238"/>
      <c r="AD371" s="238"/>
      <c r="AE371" s="238"/>
      <c r="AF371" s="238"/>
      <c r="AG371" s="238"/>
      <c r="AH371" s="238"/>
      <c r="AI371" s="238"/>
      <c r="AJ371" s="238"/>
      <c r="AK371" s="238"/>
      <c r="AL371" s="238"/>
      <c r="AM371" s="238"/>
      <c r="AN371" s="238"/>
      <c r="AO371" s="238"/>
      <c r="AP371" s="238"/>
      <c r="AQ371" s="238"/>
      <c r="AR371" s="238"/>
      <c r="AS371" s="238"/>
      <c r="AT371" s="238"/>
      <c r="AU371" s="256"/>
    </row>
    <row r="372" spans="1:47" ht="60" customHeight="1" x14ac:dyDescent="0.35">
      <c r="A372" s="253" t="s">
        <v>6201</v>
      </c>
      <c r="B372" s="231" t="s">
        <v>6202</v>
      </c>
      <c r="C372" s="232" t="s">
        <v>6203</v>
      </c>
      <c r="D372" s="235" t="s">
        <v>6204</v>
      </c>
      <c r="E372" s="236" t="s">
        <v>5458</v>
      </c>
      <c r="F372" s="239" t="s">
        <v>6205</v>
      </c>
      <c r="G372" s="242" t="str">
        <f>IF(COUNTIF(H372:AU372,"&lt;&gt;")=0,"",SUMPRODUCT(((Recommendations[ImplStatus]="Implemented")+(Recommendations[ImplStatus]="Compensated"))*ISNUMBER(MATCH(Recommendations[Id],H372:AU372,0)))/COUNTIF(H372:AU372,"&lt;&gt;"))</f>
        <v/>
      </c>
      <c r="H372" s="243"/>
      <c r="I372" s="243"/>
      <c r="J372" s="243"/>
      <c r="K372" s="243"/>
      <c r="L372" s="243"/>
      <c r="M372" s="243"/>
      <c r="N372" s="243"/>
      <c r="O372" s="243"/>
      <c r="P372" s="243"/>
      <c r="Q372" s="243"/>
      <c r="R372" s="243"/>
      <c r="S372" s="243"/>
      <c r="T372" s="243"/>
      <c r="U372" s="243"/>
      <c r="V372" s="243"/>
      <c r="W372" s="243"/>
      <c r="X372" s="243"/>
      <c r="Y372" s="243"/>
      <c r="Z372" s="243"/>
      <c r="AA372" s="243"/>
      <c r="AB372" s="243"/>
      <c r="AC372" s="243"/>
      <c r="AD372" s="243"/>
      <c r="AE372" s="243"/>
      <c r="AF372" s="243"/>
      <c r="AG372" s="243"/>
      <c r="AH372" s="243"/>
      <c r="AI372" s="243"/>
      <c r="AJ372" s="243"/>
      <c r="AK372" s="243"/>
      <c r="AL372" s="243"/>
      <c r="AM372" s="243"/>
      <c r="AN372" s="243"/>
      <c r="AO372" s="243"/>
      <c r="AP372" s="243"/>
      <c r="AQ372" s="243"/>
      <c r="AR372" s="243"/>
      <c r="AS372" s="243"/>
      <c r="AT372" s="243"/>
      <c r="AU372" s="257"/>
    </row>
    <row r="373" spans="1:47" ht="60" customHeight="1" x14ac:dyDescent="0.35">
      <c r="A373" s="253" t="s">
        <v>6201</v>
      </c>
      <c r="B373" s="231" t="s">
        <v>6202</v>
      </c>
      <c r="C373" s="232" t="s">
        <v>6206</v>
      </c>
      <c r="D373" s="235" t="s">
        <v>6207</v>
      </c>
      <c r="E373" s="236" t="s">
        <v>5458</v>
      </c>
      <c r="F373" s="239" t="s">
        <v>6208</v>
      </c>
      <c r="G373" s="242" t="str">
        <f>IF(COUNTIF(H373:AU373,"&lt;&gt;")=0,"",SUMPRODUCT(((Recommendations[ImplStatus]="Implemented")+(Recommendations[ImplStatus]="Compensated"))*ISNUMBER(MATCH(Recommendations[Id],H373:AU373,0)))/COUNTIF(H373:AU373,"&lt;&gt;"))</f>
        <v/>
      </c>
      <c r="H373" s="243"/>
      <c r="I373" s="243"/>
      <c r="J373" s="243"/>
      <c r="K373" s="243"/>
      <c r="L373" s="243"/>
      <c r="M373" s="243"/>
      <c r="N373" s="243"/>
      <c r="O373" s="243"/>
      <c r="P373" s="243"/>
      <c r="Q373" s="243"/>
      <c r="R373" s="243"/>
      <c r="S373" s="243"/>
      <c r="T373" s="243"/>
      <c r="U373" s="243"/>
      <c r="V373" s="243"/>
      <c r="W373" s="243"/>
      <c r="X373" s="243"/>
      <c r="Y373" s="243"/>
      <c r="Z373" s="243"/>
      <c r="AA373" s="243"/>
      <c r="AB373" s="243"/>
      <c r="AC373" s="243"/>
      <c r="AD373" s="243"/>
      <c r="AE373" s="243"/>
      <c r="AF373" s="243"/>
      <c r="AG373" s="243"/>
      <c r="AH373" s="243"/>
      <c r="AI373" s="243"/>
      <c r="AJ373" s="243"/>
      <c r="AK373" s="243"/>
      <c r="AL373" s="243"/>
      <c r="AM373" s="243"/>
      <c r="AN373" s="243"/>
      <c r="AO373" s="243"/>
      <c r="AP373" s="243"/>
      <c r="AQ373" s="243"/>
      <c r="AR373" s="243"/>
      <c r="AS373" s="243"/>
      <c r="AT373" s="243"/>
      <c r="AU373" s="257"/>
    </row>
    <row r="374" spans="1:47" ht="60" customHeight="1" x14ac:dyDescent="0.35">
      <c r="A374" s="253" t="s">
        <v>6201</v>
      </c>
      <c r="B374" s="231" t="s">
        <v>6202</v>
      </c>
      <c r="C374" s="232" t="s">
        <v>6209</v>
      </c>
      <c r="D374" s="235" t="s">
        <v>6210</v>
      </c>
      <c r="E374" s="236" t="s">
        <v>5487</v>
      </c>
      <c r="F374" s="239" t="s">
        <v>6208</v>
      </c>
      <c r="G374" s="242" t="str">
        <f>IF(COUNTIF(H374:AU374,"&lt;&gt;")=0,"",SUMPRODUCT(((Recommendations[ImplStatus]="Implemented")+(Recommendations[ImplStatus]="Compensated"))*ISNUMBER(MATCH(Recommendations[Id],H374:AU374,0)))/COUNTIF(H374:AU374,"&lt;&gt;"))</f>
        <v/>
      </c>
      <c r="H374" s="243"/>
      <c r="I374" s="243"/>
      <c r="J374" s="243"/>
      <c r="K374" s="243"/>
      <c r="L374" s="243"/>
      <c r="M374" s="243"/>
      <c r="N374" s="243"/>
      <c r="O374" s="243"/>
      <c r="P374" s="243"/>
      <c r="Q374" s="243"/>
      <c r="R374" s="243"/>
      <c r="S374" s="243"/>
      <c r="T374" s="243"/>
      <c r="U374" s="243"/>
      <c r="V374" s="243"/>
      <c r="W374" s="243"/>
      <c r="X374" s="243"/>
      <c r="Y374" s="243"/>
      <c r="Z374" s="243"/>
      <c r="AA374" s="243"/>
      <c r="AB374" s="243"/>
      <c r="AC374" s="243"/>
      <c r="AD374" s="243"/>
      <c r="AE374" s="243"/>
      <c r="AF374" s="243"/>
      <c r="AG374" s="243"/>
      <c r="AH374" s="243"/>
      <c r="AI374" s="243"/>
      <c r="AJ374" s="243"/>
      <c r="AK374" s="243"/>
      <c r="AL374" s="243"/>
      <c r="AM374" s="243"/>
      <c r="AN374" s="243"/>
      <c r="AO374" s="243"/>
      <c r="AP374" s="243"/>
      <c r="AQ374" s="243"/>
      <c r="AR374" s="243"/>
      <c r="AS374" s="243"/>
      <c r="AT374" s="243"/>
      <c r="AU374" s="257"/>
    </row>
    <row r="375" spans="1:47" ht="60" customHeight="1" x14ac:dyDescent="0.35">
      <c r="A375" s="253" t="s">
        <v>6201</v>
      </c>
      <c r="B375" s="231" t="s">
        <v>6202</v>
      </c>
      <c r="C375" s="232" t="s">
        <v>6211</v>
      </c>
      <c r="D375" s="235" t="s">
        <v>6212</v>
      </c>
      <c r="E375" s="236" t="s">
        <v>5487</v>
      </c>
      <c r="F375" s="239" t="s">
        <v>6208</v>
      </c>
      <c r="G375" s="242" t="str">
        <f>IF(COUNTIF(H375:AU375,"&lt;&gt;")=0,"",SUMPRODUCT(((Recommendations[ImplStatus]="Implemented")+(Recommendations[ImplStatus]="Compensated"))*ISNUMBER(MATCH(Recommendations[Id],H375:AU375,0)))/COUNTIF(H375:AU375,"&lt;&gt;"))</f>
        <v/>
      </c>
      <c r="H375" s="243"/>
      <c r="I375" s="243"/>
      <c r="J375" s="243"/>
      <c r="K375" s="243"/>
      <c r="L375" s="243"/>
      <c r="M375" s="243"/>
      <c r="N375" s="243"/>
      <c r="O375" s="243"/>
      <c r="P375" s="243"/>
      <c r="Q375" s="243"/>
      <c r="R375" s="243"/>
      <c r="S375" s="243"/>
      <c r="T375" s="243"/>
      <c r="U375" s="243"/>
      <c r="V375" s="243"/>
      <c r="W375" s="243"/>
      <c r="X375" s="243"/>
      <c r="Y375" s="243"/>
      <c r="Z375" s="243"/>
      <c r="AA375" s="243"/>
      <c r="AB375" s="243"/>
      <c r="AC375" s="243"/>
      <c r="AD375" s="243"/>
      <c r="AE375" s="243"/>
      <c r="AF375" s="243"/>
      <c r="AG375" s="243"/>
      <c r="AH375" s="243"/>
      <c r="AI375" s="243"/>
      <c r="AJ375" s="243"/>
      <c r="AK375" s="243"/>
      <c r="AL375" s="243"/>
      <c r="AM375" s="243"/>
      <c r="AN375" s="243"/>
      <c r="AO375" s="243"/>
      <c r="AP375" s="243"/>
      <c r="AQ375" s="243"/>
      <c r="AR375" s="243"/>
      <c r="AS375" s="243"/>
      <c r="AT375" s="243"/>
      <c r="AU375" s="257"/>
    </row>
    <row r="376" spans="1:47" ht="60" customHeight="1" x14ac:dyDescent="0.35">
      <c r="A376" s="253" t="s">
        <v>6201</v>
      </c>
      <c r="B376" s="231" t="s">
        <v>6202</v>
      </c>
      <c r="C376" s="232" t="s">
        <v>6213</v>
      </c>
      <c r="D376" s="235" t="s">
        <v>6214</v>
      </c>
      <c r="E376" s="236" t="s">
        <v>5487</v>
      </c>
      <c r="F376" s="239" t="s">
        <v>6070</v>
      </c>
      <c r="G376" s="242" t="str">
        <f>IF(COUNTIF(H376:AU376,"&lt;&gt;")=0,"",SUMPRODUCT(((Recommendations[ImplStatus]="Implemented")+(Recommendations[ImplStatus]="Compensated"))*ISNUMBER(MATCH(Recommendations[Id],H376:AU376,0)))/COUNTIF(H376:AU376,"&lt;&gt;"))</f>
        <v/>
      </c>
      <c r="H376" s="243"/>
      <c r="I376" s="243"/>
      <c r="J376" s="243"/>
      <c r="K376" s="243"/>
      <c r="L376" s="243"/>
      <c r="M376" s="243"/>
      <c r="N376" s="243"/>
      <c r="O376" s="243"/>
      <c r="P376" s="243"/>
      <c r="Q376" s="243"/>
      <c r="R376" s="243"/>
      <c r="S376" s="243"/>
      <c r="T376" s="243"/>
      <c r="U376" s="243"/>
      <c r="V376" s="243"/>
      <c r="W376" s="243"/>
      <c r="X376" s="243"/>
      <c r="Y376" s="243"/>
      <c r="Z376" s="243"/>
      <c r="AA376" s="243"/>
      <c r="AB376" s="243"/>
      <c r="AC376" s="243"/>
      <c r="AD376" s="243"/>
      <c r="AE376" s="243"/>
      <c r="AF376" s="243"/>
      <c r="AG376" s="243"/>
      <c r="AH376" s="243"/>
      <c r="AI376" s="243"/>
      <c r="AJ376" s="243"/>
      <c r="AK376" s="243"/>
      <c r="AL376" s="243"/>
      <c r="AM376" s="243"/>
      <c r="AN376" s="243"/>
      <c r="AO376" s="243"/>
      <c r="AP376" s="243"/>
      <c r="AQ376" s="243"/>
      <c r="AR376" s="243"/>
      <c r="AS376" s="243"/>
      <c r="AT376" s="243"/>
      <c r="AU376" s="257"/>
    </row>
    <row r="377" spans="1:47" ht="60" customHeight="1" x14ac:dyDescent="0.35">
      <c r="A377" s="253" t="s">
        <v>6201</v>
      </c>
      <c r="B377" s="231" t="s">
        <v>6202</v>
      </c>
      <c r="C377" s="232" t="s">
        <v>6215</v>
      </c>
      <c r="D377" s="235" t="s">
        <v>6216</v>
      </c>
      <c r="E377" s="236" t="s">
        <v>5554</v>
      </c>
      <c r="F377" s="239" t="s">
        <v>6028</v>
      </c>
      <c r="G377" s="242" t="str">
        <f>IF(COUNTIF(H377:AU377,"&lt;&gt;")=0,"",SUMPRODUCT(((Recommendations[ImplStatus]="Implemented")+(Recommendations[ImplStatus]="Compensated"))*ISNUMBER(MATCH(Recommendations[Id],H377:AU377,0)))/COUNTIF(H377:AU377,"&lt;&gt;"))</f>
        <v/>
      </c>
      <c r="H377" s="243"/>
      <c r="I377" s="243"/>
      <c r="J377" s="243"/>
      <c r="K377" s="243"/>
      <c r="L377" s="243"/>
      <c r="M377" s="243"/>
      <c r="N377" s="243"/>
      <c r="O377" s="243"/>
      <c r="P377" s="243"/>
      <c r="Q377" s="243"/>
      <c r="R377" s="243"/>
      <c r="S377" s="243"/>
      <c r="T377" s="243"/>
      <c r="U377" s="243"/>
      <c r="V377" s="243"/>
      <c r="W377" s="243"/>
      <c r="X377" s="243"/>
      <c r="Y377" s="243"/>
      <c r="Z377" s="243"/>
      <c r="AA377" s="243"/>
      <c r="AB377" s="243"/>
      <c r="AC377" s="243"/>
      <c r="AD377" s="243"/>
      <c r="AE377" s="243"/>
      <c r="AF377" s="243"/>
      <c r="AG377" s="243"/>
      <c r="AH377" s="243"/>
      <c r="AI377" s="243"/>
      <c r="AJ377" s="243"/>
      <c r="AK377" s="243"/>
      <c r="AL377" s="243"/>
      <c r="AM377" s="243"/>
      <c r="AN377" s="243"/>
      <c r="AO377" s="243"/>
      <c r="AP377" s="243"/>
      <c r="AQ377" s="243"/>
      <c r="AR377" s="243"/>
      <c r="AS377" s="243"/>
      <c r="AT377" s="243"/>
      <c r="AU377" s="257"/>
    </row>
    <row r="378" spans="1:47" ht="60" customHeight="1" x14ac:dyDescent="0.35">
      <c r="A378" s="253" t="s">
        <v>6201</v>
      </c>
      <c r="B378" s="231" t="s">
        <v>6202</v>
      </c>
      <c r="C378" s="232" t="s">
        <v>6217</v>
      </c>
      <c r="D378" s="235" t="s">
        <v>6218</v>
      </c>
      <c r="E378" s="236" t="s">
        <v>5554</v>
      </c>
      <c r="F378" s="239" t="s">
        <v>6208</v>
      </c>
      <c r="G378" s="242" t="str">
        <f>IF(COUNTIF(H378:AU378,"&lt;&gt;")=0,"",SUMPRODUCT(((Recommendations[ImplStatus]="Implemented")+(Recommendations[ImplStatus]="Compensated"))*ISNUMBER(MATCH(Recommendations[Id],H378:AU378,0)))/COUNTIF(H378:AU378,"&lt;&gt;"))</f>
        <v/>
      </c>
      <c r="H378" s="243"/>
      <c r="I378" s="243"/>
      <c r="J378" s="243"/>
      <c r="K378" s="243"/>
      <c r="L378" s="243"/>
      <c r="M378" s="243"/>
      <c r="N378" s="243"/>
      <c r="O378" s="243"/>
      <c r="P378" s="243"/>
      <c r="Q378" s="243"/>
      <c r="R378" s="243"/>
      <c r="S378" s="243"/>
      <c r="T378" s="243"/>
      <c r="U378" s="243"/>
      <c r="V378" s="243"/>
      <c r="W378" s="243"/>
      <c r="X378" s="243"/>
      <c r="Y378" s="243"/>
      <c r="Z378" s="243"/>
      <c r="AA378" s="243"/>
      <c r="AB378" s="243"/>
      <c r="AC378" s="243"/>
      <c r="AD378" s="243"/>
      <c r="AE378" s="243"/>
      <c r="AF378" s="243"/>
      <c r="AG378" s="243"/>
      <c r="AH378" s="243"/>
      <c r="AI378" s="243"/>
      <c r="AJ378" s="243"/>
      <c r="AK378" s="243"/>
      <c r="AL378" s="243"/>
      <c r="AM378" s="243"/>
      <c r="AN378" s="243"/>
      <c r="AO378" s="243"/>
      <c r="AP378" s="243"/>
      <c r="AQ378" s="243"/>
      <c r="AR378" s="243"/>
      <c r="AS378" s="243"/>
      <c r="AT378" s="243"/>
      <c r="AU378" s="257"/>
    </row>
    <row r="379" spans="1:47" ht="60" customHeight="1" x14ac:dyDescent="0.35">
      <c r="A379" s="253" t="s">
        <v>6201</v>
      </c>
      <c r="B379" s="231" t="s">
        <v>6202</v>
      </c>
      <c r="C379" s="232" t="s">
        <v>6219</v>
      </c>
      <c r="D379" s="235" t="s">
        <v>6220</v>
      </c>
      <c r="E379" s="236" t="s">
        <v>5554</v>
      </c>
      <c r="F379" s="239" t="s">
        <v>6205</v>
      </c>
      <c r="G379" s="242" t="str">
        <f>IF(COUNTIF(H379:AU379,"&lt;&gt;")=0,"",SUMPRODUCT(((Recommendations[ImplStatus]="Implemented")+(Recommendations[ImplStatus]="Compensated"))*ISNUMBER(MATCH(Recommendations[Id],H379:AU379,0)))/COUNTIF(H379:AU379,"&lt;&gt;"))</f>
        <v/>
      </c>
      <c r="H379" s="243"/>
      <c r="I379" s="243"/>
      <c r="J379" s="243"/>
      <c r="K379" s="243"/>
      <c r="L379" s="243"/>
      <c r="M379" s="243"/>
      <c r="N379" s="243"/>
      <c r="O379" s="243"/>
      <c r="P379" s="243"/>
      <c r="Q379" s="243"/>
      <c r="R379" s="243"/>
      <c r="S379" s="243"/>
      <c r="T379" s="243"/>
      <c r="U379" s="243"/>
      <c r="V379" s="243"/>
      <c r="W379" s="243"/>
      <c r="X379" s="243"/>
      <c r="Y379" s="243"/>
      <c r="Z379" s="243"/>
      <c r="AA379" s="243"/>
      <c r="AB379" s="243"/>
      <c r="AC379" s="243"/>
      <c r="AD379" s="243"/>
      <c r="AE379" s="243"/>
      <c r="AF379" s="243"/>
      <c r="AG379" s="243"/>
      <c r="AH379" s="243"/>
      <c r="AI379" s="243"/>
      <c r="AJ379" s="243"/>
      <c r="AK379" s="243"/>
      <c r="AL379" s="243"/>
      <c r="AM379" s="243"/>
      <c r="AN379" s="243"/>
      <c r="AO379" s="243"/>
      <c r="AP379" s="243"/>
      <c r="AQ379" s="243"/>
      <c r="AR379" s="243"/>
      <c r="AS379" s="243"/>
      <c r="AT379" s="243"/>
      <c r="AU379" s="257"/>
    </row>
    <row r="380" spans="1:47" ht="60" customHeight="1" x14ac:dyDescent="0.35">
      <c r="A380" s="253" t="s">
        <v>6201</v>
      </c>
      <c r="B380" s="231" t="s">
        <v>6202</v>
      </c>
      <c r="C380" s="232" t="s">
        <v>6221</v>
      </c>
      <c r="D380" s="235" t="s">
        <v>6222</v>
      </c>
      <c r="E380" s="236" t="s">
        <v>5554</v>
      </c>
      <c r="F380" s="239" t="s">
        <v>6205</v>
      </c>
      <c r="G380" s="242" t="str">
        <f>IF(COUNTIF(H380:AU380,"&lt;&gt;")=0,"",SUMPRODUCT(((Recommendations[ImplStatus]="Implemented")+(Recommendations[ImplStatus]="Compensated"))*ISNUMBER(MATCH(Recommendations[Id],H380:AU380,0)))/COUNTIF(H380:AU380,"&lt;&gt;"))</f>
        <v/>
      </c>
      <c r="H380" s="243"/>
      <c r="I380" s="243"/>
      <c r="J380" s="243"/>
      <c r="K380" s="243"/>
      <c r="L380" s="243"/>
      <c r="M380" s="243"/>
      <c r="N380" s="243"/>
      <c r="O380" s="243"/>
      <c r="P380" s="243"/>
      <c r="Q380" s="243"/>
      <c r="R380" s="243"/>
      <c r="S380" s="243"/>
      <c r="T380" s="243"/>
      <c r="U380" s="243"/>
      <c r="V380" s="243"/>
      <c r="W380" s="243"/>
      <c r="X380" s="243"/>
      <c r="Y380" s="243"/>
      <c r="Z380" s="243"/>
      <c r="AA380" s="243"/>
      <c r="AB380" s="243"/>
      <c r="AC380" s="243"/>
      <c r="AD380" s="243"/>
      <c r="AE380" s="243"/>
      <c r="AF380" s="243"/>
      <c r="AG380" s="243"/>
      <c r="AH380" s="243"/>
      <c r="AI380" s="243"/>
      <c r="AJ380" s="243"/>
      <c r="AK380" s="243"/>
      <c r="AL380" s="243"/>
      <c r="AM380" s="243"/>
      <c r="AN380" s="243"/>
      <c r="AO380" s="243"/>
      <c r="AP380" s="243"/>
      <c r="AQ380" s="243"/>
      <c r="AR380" s="243"/>
      <c r="AS380" s="243"/>
      <c r="AT380" s="243"/>
      <c r="AU380" s="257"/>
    </row>
    <row r="381" spans="1:47" ht="60" customHeight="1" x14ac:dyDescent="0.35">
      <c r="A381" s="253" t="s">
        <v>6201</v>
      </c>
      <c r="B381" s="231" t="s">
        <v>6202</v>
      </c>
      <c r="C381" s="232" t="s">
        <v>6223</v>
      </c>
      <c r="D381" s="235" t="s">
        <v>6224</v>
      </c>
      <c r="E381" s="236" t="s">
        <v>5554</v>
      </c>
      <c r="F381" s="239" t="s">
        <v>6205</v>
      </c>
      <c r="G381" s="242" t="str">
        <f>IF(COUNTIF(H381:AU381,"&lt;&gt;")=0,"",SUMPRODUCT(((Recommendations[ImplStatus]="Implemented")+(Recommendations[ImplStatus]="Compensated"))*ISNUMBER(MATCH(Recommendations[Id],H381:AU381,0)))/COUNTIF(H381:AU381,"&lt;&gt;"))</f>
        <v/>
      </c>
      <c r="H381" s="243"/>
      <c r="I381" s="243"/>
      <c r="J381" s="243"/>
      <c r="K381" s="243"/>
      <c r="L381" s="243"/>
      <c r="M381" s="243"/>
      <c r="N381" s="243"/>
      <c r="O381" s="243"/>
      <c r="P381" s="243"/>
      <c r="Q381" s="243"/>
      <c r="R381" s="243"/>
      <c r="S381" s="243"/>
      <c r="T381" s="243"/>
      <c r="U381" s="243"/>
      <c r="V381" s="243"/>
      <c r="W381" s="243"/>
      <c r="X381" s="243"/>
      <c r="Y381" s="243"/>
      <c r="Z381" s="243"/>
      <c r="AA381" s="243"/>
      <c r="AB381" s="243"/>
      <c r="AC381" s="243"/>
      <c r="AD381" s="243"/>
      <c r="AE381" s="243"/>
      <c r="AF381" s="243"/>
      <c r="AG381" s="243"/>
      <c r="AH381" s="243"/>
      <c r="AI381" s="243"/>
      <c r="AJ381" s="243"/>
      <c r="AK381" s="243"/>
      <c r="AL381" s="243"/>
      <c r="AM381" s="243"/>
      <c r="AN381" s="243"/>
      <c r="AO381" s="243"/>
      <c r="AP381" s="243"/>
      <c r="AQ381" s="243"/>
      <c r="AR381" s="243"/>
      <c r="AS381" s="243"/>
      <c r="AT381" s="243"/>
      <c r="AU381" s="257"/>
    </row>
    <row r="382" spans="1:47" ht="60" customHeight="1" x14ac:dyDescent="0.35">
      <c r="A382" s="253" t="s">
        <v>6201</v>
      </c>
      <c r="B382" s="231" t="s">
        <v>6202</v>
      </c>
      <c r="C382" s="232" t="s">
        <v>6225</v>
      </c>
      <c r="D382" s="235" t="s">
        <v>6226</v>
      </c>
      <c r="E382" s="236" t="s">
        <v>5602</v>
      </c>
      <c r="F382" s="239" t="s">
        <v>6205</v>
      </c>
      <c r="G382" s="242" t="str">
        <f>IF(COUNTIF(H382:AU382,"&lt;&gt;")=0,"",SUMPRODUCT(((Recommendations[ImplStatus]="Implemented")+(Recommendations[ImplStatus]="Compensated"))*ISNUMBER(MATCH(Recommendations[Id],H382:AU382,0)))/COUNTIF(H382:AU382,"&lt;&gt;"))</f>
        <v/>
      </c>
      <c r="H382" s="243"/>
      <c r="I382" s="243"/>
      <c r="J382" s="243"/>
      <c r="K382" s="243"/>
      <c r="L382" s="243"/>
      <c r="M382" s="243"/>
      <c r="N382" s="243"/>
      <c r="O382" s="243"/>
      <c r="P382" s="243"/>
      <c r="Q382" s="243"/>
      <c r="R382" s="243"/>
      <c r="S382" s="243"/>
      <c r="T382" s="243"/>
      <c r="U382" s="243"/>
      <c r="V382" s="243"/>
      <c r="W382" s="243"/>
      <c r="X382" s="243"/>
      <c r="Y382" s="243"/>
      <c r="Z382" s="243"/>
      <c r="AA382" s="243"/>
      <c r="AB382" s="243"/>
      <c r="AC382" s="243"/>
      <c r="AD382" s="243"/>
      <c r="AE382" s="243"/>
      <c r="AF382" s="243"/>
      <c r="AG382" s="243"/>
      <c r="AH382" s="243"/>
      <c r="AI382" s="243"/>
      <c r="AJ382" s="243"/>
      <c r="AK382" s="243"/>
      <c r="AL382" s="243"/>
      <c r="AM382" s="243"/>
      <c r="AN382" s="243"/>
      <c r="AO382" s="243"/>
      <c r="AP382" s="243"/>
      <c r="AQ382" s="243"/>
      <c r="AR382" s="243"/>
      <c r="AS382" s="243"/>
      <c r="AT382" s="243"/>
      <c r="AU382" s="257"/>
    </row>
    <row r="383" spans="1:47" ht="60" customHeight="1" x14ac:dyDescent="0.35">
      <c r="A383" s="253" t="s">
        <v>6201</v>
      </c>
      <c r="B383" s="231" t="s">
        <v>6202</v>
      </c>
      <c r="C383" s="232" t="s">
        <v>6227</v>
      </c>
      <c r="D383" s="235" t="s">
        <v>6228</v>
      </c>
      <c r="E383" s="236" t="s">
        <v>5602</v>
      </c>
      <c r="F383" s="239" t="s">
        <v>6205</v>
      </c>
      <c r="G383" s="242" t="str">
        <f>IF(COUNTIF(H383:AU383,"&lt;&gt;")=0,"",SUMPRODUCT(((Recommendations[ImplStatus]="Implemented")+(Recommendations[ImplStatus]="Compensated"))*ISNUMBER(MATCH(Recommendations[Id],H383:AU383,0)))/COUNTIF(H383:AU383,"&lt;&gt;"))</f>
        <v/>
      </c>
      <c r="H383" s="243"/>
      <c r="I383" s="243"/>
      <c r="J383" s="243"/>
      <c r="K383" s="243"/>
      <c r="L383" s="243"/>
      <c r="M383" s="243"/>
      <c r="N383" s="243"/>
      <c r="O383" s="243"/>
      <c r="P383" s="243"/>
      <c r="Q383" s="243"/>
      <c r="R383" s="243"/>
      <c r="S383" s="243"/>
      <c r="T383" s="243"/>
      <c r="U383" s="243"/>
      <c r="V383" s="243"/>
      <c r="W383" s="243"/>
      <c r="X383" s="243"/>
      <c r="Y383" s="243"/>
      <c r="Z383" s="243"/>
      <c r="AA383" s="243"/>
      <c r="AB383" s="243"/>
      <c r="AC383" s="243"/>
      <c r="AD383" s="243"/>
      <c r="AE383" s="243"/>
      <c r="AF383" s="243"/>
      <c r="AG383" s="243"/>
      <c r="AH383" s="243"/>
      <c r="AI383" s="243"/>
      <c r="AJ383" s="243"/>
      <c r="AK383" s="243"/>
      <c r="AL383" s="243"/>
      <c r="AM383" s="243"/>
      <c r="AN383" s="243"/>
      <c r="AO383" s="243"/>
      <c r="AP383" s="243"/>
      <c r="AQ383" s="243"/>
      <c r="AR383" s="243"/>
      <c r="AS383" s="243"/>
      <c r="AT383" s="243"/>
      <c r="AU383" s="257"/>
    </row>
    <row r="384" spans="1:47" ht="60" customHeight="1" x14ac:dyDescent="0.35">
      <c r="A384" s="253" t="s">
        <v>6201</v>
      </c>
      <c r="B384" s="231" t="s">
        <v>6202</v>
      </c>
      <c r="C384" s="232" t="s">
        <v>6229</v>
      </c>
      <c r="D384" s="235" t="s">
        <v>6230</v>
      </c>
      <c r="E384" s="236" t="s">
        <v>5602</v>
      </c>
      <c r="F384" s="239" t="s">
        <v>6205</v>
      </c>
      <c r="G384" s="242" t="str">
        <f>IF(COUNTIF(H384:AU384,"&lt;&gt;")=0,"",SUMPRODUCT(((Recommendations[ImplStatus]="Implemented")+(Recommendations[ImplStatus]="Compensated"))*ISNUMBER(MATCH(Recommendations[Id],H384:AU384,0)))/COUNTIF(H384:AU384,"&lt;&gt;"))</f>
        <v/>
      </c>
      <c r="H384" s="243"/>
      <c r="I384" s="243"/>
      <c r="J384" s="243"/>
      <c r="K384" s="243"/>
      <c r="L384" s="243"/>
      <c r="M384" s="243"/>
      <c r="N384" s="243"/>
      <c r="O384" s="243"/>
      <c r="P384" s="243"/>
      <c r="Q384" s="243"/>
      <c r="R384" s="243"/>
      <c r="S384" s="243"/>
      <c r="T384" s="243"/>
      <c r="U384" s="243"/>
      <c r="V384" s="243"/>
      <c r="W384" s="243"/>
      <c r="X384" s="243"/>
      <c r="Y384" s="243"/>
      <c r="Z384" s="243"/>
      <c r="AA384" s="243"/>
      <c r="AB384" s="243"/>
      <c r="AC384" s="243"/>
      <c r="AD384" s="243"/>
      <c r="AE384" s="243"/>
      <c r="AF384" s="243"/>
      <c r="AG384" s="243"/>
      <c r="AH384" s="243"/>
      <c r="AI384" s="243"/>
      <c r="AJ384" s="243"/>
      <c r="AK384" s="243"/>
      <c r="AL384" s="243"/>
      <c r="AM384" s="243"/>
      <c r="AN384" s="243"/>
      <c r="AO384" s="243"/>
      <c r="AP384" s="243"/>
      <c r="AQ384" s="243"/>
      <c r="AR384" s="243"/>
      <c r="AS384" s="243"/>
      <c r="AT384" s="243"/>
      <c r="AU384" s="257"/>
    </row>
    <row r="385" spans="1:47" ht="60" customHeight="1" x14ac:dyDescent="0.35">
      <c r="A385" s="253" t="s">
        <v>6201</v>
      </c>
      <c r="B385" s="231" t="s">
        <v>6202</v>
      </c>
      <c r="C385" s="232" t="s">
        <v>6231</v>
      </c>
      <c r="D385" s="235" t="s">
        <v>6232</v>
      </c>
      <c r="E385" s="236" t="s">
        <v>5554</v>
      </c>
      <c r="F385" s="239" t="s">
        <v>6205</v>
      </c>
      <c r="G385" s="242" t="str">
        <f>IF(COUNTIF(H385:AU385,"&lt;&gt;")=0,"",SUMPRODUCT(((Recommendations[ImplStatus]="Implemented")+(Recommendations[ImplStatus]="Compensated"))*ISNUMBER(MATCH(Recommendations[Id],H385:AU385,0)))/COUNTIF(H385:AU385,"&lt;&gt;"))</f>
        <v/>
      </c>
      <c r="H385" s="243"/>
      <c r="I385" s="243"/>
      <c r="J385" s="243"/>
      <c r="K385" s="243"/>
      <c r="L385" s="243"/>
      <c r="M385" s="243"/>
      <c r="N385" s="243"/>
      <c r="O385" s="243"/>
      <c r="P385" s="243"/>
      <c r="Q385" s="243"/>
      <c r="R385" s="243"/>
      <c r="S385" s="243"/>
      <c r="T385" s="243"/>
      <c r="U385" s="243"/>
      <c r="V385" s="243"/>
      <c r="W385" s="243"/>
      <c r="X385" s="243"/>
      <c r="Y385" s="243"/>
      <c r="Z385" s="243"/>
      <c r="AA385" s="243"/>
      <c r="AB385" s="243"/>
      <c r="AC385" s="243"/>
      <c r="AD385" s="243"/>
      <c r="AE385" s="243"/>
      <c r="AF385" s="243"/>
      <c r="AG385" s="243"/>
      <c r="AH385" s="243"/>
      <c r="AI385" s="243"/>
      <c r="AJ385" s="243"/>
      <c r="AK385" s="243"/>
      <c r="AL385" s="243"/>
      <c r="AM385" s="243"/>
      <c r="AN385" s="243"/>
      <c r="AO385" s="243"/>
      <c r="AP385" s="243"/>
      <c r="AQ385" s="243"/>
      <c r="AR385" s="243"/>
      <c r="AS385" s="243"/>
      <c r="AT385" s="243"/>
      <c r="AU385" s="257"/>
    </row>
    <row r="386" spans="1:47" ht="60" customHeight="1" outlineLevel="2" x14ac:dyDescent="0.35">
      <c r="A386" s="252" t="s">
        <v>6201</v>
      </c>
      <c r="B386" s="230" t="s">
        <v>6233</v>
      </c>
      <c r="C386" s="230"/>
      <c r="D386" s="234"/>
      <c r="E386" s="230"/>
      <c r="F386" s="238"/>
      <c r="G386" s="241" t="str">
        <f>IF(COUNTIF(H386:AU386,"&lt;&gt;")=0,"",SUMPRODUCT(((Recommendations[ImplStatus]="Implemented")+(Recommendations[ImplStatus]="Compensated"))*ISNUMBER(MATCH(Recommendations[Id],H386:AU386,0)))/COUNTIF(H386:AU386,"&lt;&gt;"))</f>
        <v/>
      </c>
      <c r="H386" s="238"/>
      <c r="I386" s="238"/>
      <c r="J386" s="238"/>
      <c r="K386" s="238"/>
      <c r="L386" s="238"/>
      <c r="M386" s="238"/>
      <c r="N386" s="238"/>
      <c r="O386" s="238"/>
      <c r="P386" s="238"/>
      <c r="Q386" s="238"/>
      <c r="R386" s="238"/>
      <c r="S386" s="238"/>
      <c r="T386" s="238"/>
      <c r="U386" s="238"/>
      <c r="V386" s="238"/>
      <c r="W386" s="238"/>
      <c r="X386" s="238"/>
      <c r="Y386" s="238"/>
      <c r="Z386" s="238"/>
      <c r="AA386" s="238"/>
      <c r="AB386" s="238"/>
      <c r="AC386" s="238"/>
      <c r="AD386" s="238"/>
      <c r="AE386" s="238"/>
      <c r="AF386" s="238"/>
      <c r="AG386" s="238"/>
      <c r="AH386" s="238"/>
      <c r="AI386" s="238"/>
      <c r="AJ386" s="238"/>
      <c r="AK386" s="238"/>
      <c r="AL386" s="238"/>
      <c r="AM386" s="238"/>
      <c r="AN386" s="238"/>
      <c r="AO386" s="238"/>
      <c r="AP386" s="238"/>
      <c r="AQ386" s="238"/>
      <c r="AR386" s="238"/>
      <c r="AS386" s="238"/>
      <c r="AT386" s="238"/>
      <c r="AU386" s="256"/>
    </row>
    <row r="387" spans="1:47" ht="60" customHeight="1" x14ac:dyDescent="0.35">
      <c r="A387" s="253" t="s">
        <v>6201</v>
      </c>
      <c r="B387" s="231" t="s">
        <v>6233</v>
      </c>
      <c r="C387" s="232" t="s">
        <v>6234</v>
      </c>
      <c r="D387" s="235" t="s">
        <v>6235</v>
      </c>
      <c r="E387" s="236" t="s">
        <v>5458</v>
      </c>
      <c r="F387" s="239" t="s">
        <v>6236</v>
      </c>
      <c r="G387" s="242" t="str">
        <f>IF(COUNTIF(H387:AU387,"&lt;&gt;")=0,"",SUMPRODUCT(((Recommendations[ImplStatus]="Implemented")+(Recommendations[ImplStatus]="Compensated"))*ISNUMBER(MATCH(Recommendations[Id],H387:AU387,0)))/COUNTIF(H387:AU387,"&lt;&gt;"))</f>
        <v/>
      </c>
      <c r="H387" s="243"/>
      <c r="I387" s="243"/>
      <c r="J387" s="243"/>
      <c r="K387" s="243"/>
      <c r="L387" s="243"/>
      <c r="M387" s="243"/>
      <c r="N387" s="243"/>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57"/>
    </row>
    <row r="388" spans="1:47" ht="60" customHeight="1" x14ac:dyDescent="0.35">
      <c r="A388" s="253" t="s">
        <v>6201</v>
      </c>
      <c r="B388" s="231" t="s">
        <v>6233</v>
      </c>
      <c r="C388" s="232" t="s">
        <v>6237</v>
      </c>
      <c r="D388" s="235" t="s">
        <v>6238</v>
      </c>
      <c r="E388" s="236" t="s">
        <v>5458</v>
      </c>
      <c r="F388" s="239" t="s">
        <v>6236</v>
      </c>
      <c r="G388" s="242" t="str">
        <f>IF(COUNTIF(H388:AU388,"&lt;&gt;")=0,"",SUMPRODUCT(((Recommendations[ImplStatus]="Implemented")+(Recommendations[ImplStatus]="Compensated"))*ISNUMBER(MATCH(Recommendations[Id],H388:AU388,0)))/COUNTIF(H388:AU388,"&lt;&gt;"))</f>
        <v/>
      </c>
      <c r="H388" s="243"/>
      <c r="I388" s="243"/>
      <c r="J388" s="243"/>
      <c r="K388" s="243"/>
      <c r="L388" s="243"/>
      <c r="M388" s="243"/>
      <c r="N388" s="243"/>
      <c r="O388" s="243"/>
      <c r="P388" s="243"/>
      <c r="Q388" s="243"/>
      <c r="R388" s="243"/>
      <c r="S388" s="243"/>
      <c r="T388" s="243"/>
      <c r="U388" s="243"/>
      <c r="V388" s="243"/>
      <c r="W388" s="243"/>
      <c r="X388" s="243"/>
      <c r="Y388" s="243"/>
      <c r="Z388" s="243"/>
      <c r="AA388" s="243"/>
      <c r="AB388" s="243"/>
      <c r="AC388" s="243"/>
      <c r="AD388" s="243"/>
      <c r="AE388" s="243"/>
      <c r="AF388" s="243"/>
      <c r="AG388" s="243"/>
      <c r="AH388" s="243"/>
      <c r="AI388" s="243"/>
      <c r="AJ388" s="243"/>
      <c r="AK388" s="243"/>
      <c r="AL388" s="243"/>
      <c r="AM388" s="243"/>
      <c r="AN388" s="243"/>
      <c r="AO388" s="243"/>
      <c r="AP388" s="243"/>
      <c r="AQ388" s="243"/>
      <c r="AR388" s="243"/>
      <c r="AS388" s="243"/>
      <c r="AT388" s="243"/>
      <c r="AU388" s="257"/>
    </row>
    <row r="389" spans="1:47" ht="60" customHeight="1" x14ac:dyDescent="0.35">
      <c r="A389" s="253" t="s">
        <v>6201</v>
      </c>
      <c r="B389" s="231" t="s">
        <v>6233</v>
      </c>
      <c r="C389" s="232" t="s">
        <v>6239</v>
      </c>
      <c r="D389" s="235" t="s">
        <v>6240</v>
      </c>
      <c r="E389" s="236" t="s">
        <v>5737</v>
      </c>
      <c r="F389" s="239" t="s">
        <v>6236</v>
      </c>
      <c r="G389" s="242" t="str">
        <f>IF(COUNTIF(H389:AU389,"&lt;&gt;")=0,"",SUMPRODUCT(((Recommendations[ImplStatus]="Implemented")+(Recommendations[ImplStatus]="Compensated"))*ISNUMBER(MATCH(Recommendations[Id],H389:AU389,0)))/COUNTIF(H389:AU389,"&lt;&gt;"))</f>
        <v/>
      </c>
      <c r="H389" s="243"/>
      <c r="I389" s="243"/>
      <c r="J389" s="243"/>
      <c r="K389" s="243"/>
      <c r="L389" s="243"/>
      <c r="M389" s="243"/>
      <c r="N389" s="243"/>
      <c r="O389" s="243"/>
      <c r="P389" s="243"/>
      <c r="Q389" s="243"/>
      <c r="R389" s="243"/>
      <c r="S389" s="243"/>
      <c r="T389" s="243"/>
      <c r="U389" s="243"/>
      <c r="V389" s="243"/>
      <c r="W389" s="243"/>
      <c r="X389" s="243"/>
      <c r="Y389" s="243"/>
      <c r="Z389" s="243"/>
      <c r="AA389" s="243"/>
      <c r="AB389" s="243"/>
      <c r="AC389" s="243"/>
      <c r="AD389" s="243"/>
      <c r="AE389" s="243"/>
      <c r="AF389" s="243"/>
      <c r="AG389" s="243"/>
      <c r="AH389" s="243"/>
      <c r="AI389" s="243"/>
      <c r="AJ389" s="243"/>
      <c r="AK389" s="243"/>
      <c r="AL389" s="243"/>
      <c r="AM389" s="243"/>
      <c r="AN389" s="243"/>
      <c r="AO389" s="243"/>
      <c r="AP389" s="243"/>
      <c r="AQ389" s="243"/>
      <c r="AR389" s="243"/>
      <c r="AS389" s="243"/>
      <c r="AT389" s="243"/>
      <c r="AU389" s="257"/>
    </row>
    <row r="390" spans="1:47" ht="60" customHeight="1" x14ac:dyDescent="0.35">
      <c r="A390" s="253" t="s">
        <v>6201</v>
      </c>
      <c r="B390" s="231" t="s">
        <v>6233</v>
      </c>
      <c r="C390" s="232" t="s">
        <v>6241</v>
      </c>
      <c r="D390" s="235" t="s">
        <v>6242</v>
      </c>
      <c r="E390" s="236" t="s">
        <v>5554</v>
      </c>
      <c r="F390" s="239" t="s">
        <v>6236</v>
      </c>
      <c r="G390" s="242" t="str">
        <f>IF(COUNTIF(H390:AU390,"&lt;&gt;")=0,"",SUMPRODUCT(((Recommendations[ImplStatus]="Implemented")+(Recommendations[ImplStatus]="Compensated"))*ISNUMBER(MATCH(Recommendations[Id],H390:AU390,0)))/COUNTIF(H390:AU390,"&lt;&gt;"))</f>
        <v/>
      </c>
      <c r="H390" s="243"/>
      <c r="I390" s="243"/>
      <c r="J390" s="243"/>
      <c r="K390" s="243"/>
      <c r="L390" s="243"/>
      <c r="M390" s="243"/>
      <c r="N390" s="243"/>
      <c r="O390" s="243"/>
      <c r="P390" s="243"/>
      <c r="Q390" s="243"/>
      <c r="R390" s="243"/>
      <c r="S390" s="243"/>
      <c r="T390" s="243"/>
      <c r="U390" s="243"/>
      <c r="V390" s="243"/>
      <c r="W390" s="243"/>
      <c r="X390" s="243"/>
      <c r="Y390" s="243"/>
      <c r="Z390" s="243"/>
      <c r="AA390" s="243"/>
      <c r="AB390" s="243"/>
      <c r="AC390" s="243"/>
      <c r="AD390" s="243"/>
      <c r="AE390" s="243"/>
      <c r="AF390" s="243"/>
      <c r="AG390" s="243"/>
      <c r="AH390" s="243"/>
      <c r="AI390" s="243"/>
      <c r="AJ390" s="243"/>
      <c r="AK390" s="243"/>
      <c r="AL390" s="243"/>
      <c r="AM390" s="243"/>
      <c r="AN390" s="243"/>
      <c r="AO390" s="243"/>
      <c r="AP390" s="243"/>
      <c r="AQ390" s="243"/>
      <c r="AR390" s="243"/>
      <c r="AS390" s="243"/>
      <c r="AT390" s="243"/>
      <c r="AU390" s="257"/>
    </row>
    <row r="391" spans="1:47" ht="60" customHeight="1" x14ac:dyDescent="0.35">
      <c r="A391" s="253" t="s">
        <v>6201</v>
      </c>
      <c r="B391" s="231" t="s">
        <v>6233</v>
      </c>
      <c r="C391" s="232" t="s">
        <v>6243</v>
      </c>
      <c r="D391" s="235" t="s">
        <v>6244</v>
      </c>
      <c r="E391" s="236" t="s">
        <v>5737</v>
      </c>
      <c r="F391" s="239" t="s">
        <v>6236</v>
      </c>
      <c r="G391" s="242" t="str">
        <f>IF(COUNTIF(H391:AU391,"&lt;&gt;")=0,"",SUMPRODUCT(((Recommendations[ImplStatus]="Implemented")+(Recommendations[ImplStatus]="Compensated"))*ISNUMBER(MATCH(Recommendations[Id],H391:AU391,0)))/COUNTIF(H391:AU391,"&lt;&gt;"))</f>
        <v/>
      </c>
      <c r="H391" s="243"/>
      <c r="I391" s="243"/>
      <c r="J391" s="243"/>
      <c r="K391" s="243"/>
      <c r="L391" s="243"/>
      <c r="M391" s="243"/>
      <c r="N391" s="243"/>
      <c r="O391" s="243"/>
      <c r="P391" s="243"/>
      <c r="Q391" s="243"/>
      <c r="R391" s="243"/>
      <c r="S391" s="243"/>
      <c r="T391" s="243"/>
      <c r="U391" s="243"/>
      <c r="V391" s="243"/>
      <c r="W391" s="243"/>
      <c r="X391" s="243"/>
      <c r="Y391" s="243"/>
      <c r="Z391" s="243"/>
      <c r="AA391" s="243"/>
      <c r="AB391" s="243"/>
      <c r="AC391" s="243"/>
      <c r="AD391" s="243"/>
      <c r="AE391" s="243"/>
      <c r="AF391" s="243"/>
      <c r="AG391" s="243"/>
      <c r="AH391" s="243"/>
      <c r="AI391" s="243"/>
      <c r="AJ391" s="243"/>
      <c r="AK391" s="243"/>
      <c r="AL391" s="243"/>
      <c r="AM391" s="243"/>
      <c r="AN391" s="243"/>
      <c r="AO391" s="243"/>
      <c r="AP391" s="243"/>
      <c r="AQ391" s="243"/>
      <c r="AR391" s="243"/>
      <c r="AS391" s="243"/>
      <c r="AT391" s="243"/>
      <c r="AU391" s="257"/>
    </row>
    <row r="392" spans="1:47" ht="60" customHeight="1" x14ac:dyDescent="0.35">
      <c r="A392" s="253" t="s">
        <v>6201</v>
      </c>
      <c r="B392" s="231" t="s">
        <v>6233</v>
      </c>
      <c r="C392" s="232" t="s">
        <v>6245</v>
      </c>
      <c r="D392" s="235" t="s">
        <v>6246</v>
      </c>
      <c r="E392" s="236" t="s">
        <v>5487</v>
      </c>
      <c r="F392" s="239" t="s">
        <v>6236</v>
      </c>
      <c r="G392" s="242" t="str">
        <f>IF(COUNTIF(H392:AU392,"&lt;&gt;")=0,"",SUMPRODUCT(((Recommendations[ImplStatus]="Implemented")+(Recommendations[ImplStatus]="Compensated"))*ISNUMBER(MATCH(Recommendations[Id],H392:AU392,0)))/COUNTIF(H392:AU392,"&lt;&gt;"))</f>
        <v/>
      </c>
      <c r="H392" s="243"/>
      <c r="I392" s="243"/>
      <c r="J392" s="243"/>
      <c r="K392" s="243"/>
      <c r="L392" s="243"/>
      <c r="M392" s="243"/>
      <c r="N392" s="243"/>
      <c r="O392" s="243"/>
      <c r="P392" s="243"/>
      <c r="Q392" s="243"/>
      <c r="R392" s="243"/>
      <c r="S392" s="243"/>
      <c r="T392" s="243"/>
      <c r="U392" s="243"/>
      <c r="V392" s="243"/>
      <c r="W392" s="243"/>
      <c r="X392" s="243"/>
      <c r="Y392" s="243"/>
      <c r="Z392" s="243"/>
      <c r="AA392" s="243"/>
      <c r="AB392" s="243"/>
      <c r="AC392" s="243"/>
      <c r="AD392" s="243"/>
      <c r="AE392" s="243"/>
      <c r="AF392" s="243"/>
      <c r="AG392" s="243"/>
      <c r="AH392" s="243"/>
      <c r="AI392" s="243"/>
      <c r="AJ392" s="243"/>
      <c r="AK392" s="243"/>
      <c r="AL392" s="243"/>
      <c r="AM392" s="243"/>
      <c r="AN392" s="243"/>
      <c r="AO392" s="243"/>
      <c r="AP392" s="243"/>
      <c r="AQ392" s="243"/>
      <c r="AR392" s="243"/>
      <c r="AS392" s="243"/>
      <c r="AT392" s="243"/>
      <c r="AU392" s="257"/>
    </row>
    <row r="393" spans="1:47" ht="60" customHeight="1" x14ac:dyDescent="0.35">
      <c r="A393" s="253" t="s">
        <v>6201</v>
      </c>
      <c r="B393" s="231" t="s">
        <v>6233</v>
      </c>
      <c r="C393" s="232" t="s">
        <v>6247</v>
      </c>
      <c r="D393" s="235" t="s">
        <v>6248</v>
      </c>
      <c r="E393" s="236" t="s">
        <v>5487</v>
      </c>
      <c r="F393" s="239" t="s">
        <v>6236</v>
      </c>
      <c r="G393" s="242" t="str">
        <f>IF(COUNTIF(H393:AU393,"&lt;&gt;")=0,"",SUMPRODUCT(((Recommendations[ImplStatus]="Implemented")+(Recommendations[ImplStatus]="Compensated"))*ISNUMBER(MATCH(Recommendations[Id],H393:AU393,0)))/COUNTIF(H393:AU393,"&lt;&gt;"))</f>
        <v/>
      </c>
      <c r="H393" s="243"/>
      <c r="I393" s="243"/>
      <c r="J393" s="243"/>
      <c r="K393" s="243"/>
      <c r="L393" s="243"/>
      <c r="M393" s="243"/>
      <c r="N393" s="243"/>
      <c r="O393" s="243"/>
      <c r="P393" s="243"/>
      <c r="Q393" s="243"/>
      <c r="R393" s="243"/>
      <c r="S393" s="243"/>
      <c r="T393" s="243"/>
      <c r="U393" s="243"/>
      <c r="V393" s="243"/>
      <c r="W393" s="243"/>
      <c r="X393" s="243"/>
      <c r="Y393" s="243"/>
      <c r="Z393" s="243"/>
      <c r="AA393" s="243"/>
      <c r="AB393" s="243"/>
      <c r="AC393" s="243"/>
      <c r="AD393" s="243"/>
      <c r="AE393" s="243"/>
      <c r="AF393" s="243"/>
      <c r="AG393" s="243"/>
      <c r="AH393" s="243"/>
      <c r="AI393" s="243"/>
      <c r="AJ393" s="243"/>
      <c r="AK393" s="243"/>
      <c r="AL393" s="243"/>
      <c r="AM393" s="243"/>
      <c r="AN393" s="243"/>
      <c r="AO393" s="243"/>
      <c r="AP393" s="243"/>
      <c r="AQ393" s="243"/>
      <c r="AR393" s="243"/>
      <c r="AS393" s="243"/>
      <c r="AT393" s="243"/>
      <c r="AU393" s="257"/>
    </row>
    <row r="394" spans="1:47" ht="60" customHeight="1" x14ac:dyDescent="0.35">
      <c r="A394" s="253" t="s">
        <v>6201</v>
      </c>
      <c r="B394" s="231" t="s">
        <v>6233</v>
      </c>
      <c r="C394" s="232" t="s">
        <v>6249</v>
      </c>
      <c r="D394" s="235" t="s">
        <v>6250</v>
      </c>
      <c r="E394" s="236" t="s">
        <v>5737</v>
      </c>
      <c r="F394" s="239" t="s">
        <v>6236</v>
      </c>
      <c r="G394" s="242" t="str">
        <f>IF(COUNTIF(H394:AU394,"&lt;&gt;")=0,"",SUMPRODUCT(((Recommendations[ImplStatus]="Implemented")+(Recommendations[ImplStatus]="Compensated"))*ISNUMBER(MATCH(Recommendations[Id],H394:AU394,0)))/COUNTIF(H394:AU394,"&lt;&gt;"))</f>
        <v/>
      </c>
      <c r="H394" s="243"/>
      <c r="I394" s="243"/>
      <c r="J394" s="243"/>
      <c r="K394" s="243"/>
      <c r="L394" s="243"/>
      <c r="M394" s="243"/>
      <c r="N394" s="243"/>
      <c r="O394" s="243"/>
      <c r="P394" s="243"/>
      <c r="Q394" s="243"/>
      <c r="R394" s="243"/>
      <c r="S394" s="243"/>
      <c r="T394" s="243"/>
      <c r="U394" s="243"/>
      <c r="V394" s="243"/>
      <c r="W394" s="243"/>
      <c r="X394" s="243"/>
      <c r="Y394" s="243"/>
      <c r="Z394" s="243"/>
      <c r="AA394" s="243"/>
      <c r="AB394" s="243"/>
      <c r="AC394" s="243"/>
      <c r="AD394" s="243"/>
      <c r="AE394" s="243"/>
      <c r="AF394" s="243"/>
      <c r="AG394" s="243"/>
      <c r="AH394" s="243"/>
      <c r="AI394" s="243"/>
      <c r="AJ394" s="243"/>
      <c r="AK394" s="243"/>
      <c r="AL394" s="243"/>
      <c r="AM394" s="243"/>
      <c r="AN394" s="243"/>
      <c r="AO394" s="243"/>
      <c r="AP394" s="243"/>
      <c r="AQ394" s="243"/>
      <c r="AR394" s="243"/>
      <c r="AS394" s="243"/>
      <c r="AT394" s="243"/>
      <c r="AU394" s="257"/>
    </row>
    <row r="395" spans="1:47" ht="60" customHeight="1" x14ac:dyDescent="0.35">
      <c r="A395" s="253" t="s">
        <v>6201</v>
      </c>
      <c r="B395" s="231" t="s">
        <v>6233</v>
      </c>
      <c r="C395" s="232" t="s">
        <v>6251</v>
      </c>
      <c r="D395" s="235" t="s">
        <v>6252</v>
      </c>
      <c r="E395" s="236" t="s">
        <v>5554</v>
      </c>
      <c r="F395" s="239" t="s">
        <v>6236</v>
      </c>
      <c r="G395" s="242" t="str">
        <f>IF(COUNTIF(H395:AU395,"&lt;&gt;")=0,"",SUMPRODUCT(((Recommendations[ImplStatus]="Implemented")+(Recommendations[ImplStatus]="Compensated"))*ISNUMBER(MATCH(Recommendations[Id],H395:AU395,0)))/COUNTIF(H395:AU395,"&lt;&gt;"))</f>
        <v/>
      </c>
      <c r="H395" s="243"/>
      <c r="I395" s="243"/>
      <c r="J395" s="243"/>
      <c r="K395" s="243"/>
      <c r="L395" s="243"/>
      <c r="M395" s="243"/>
      <c r="N395" s="243"/>
      <c r="O395" s="243"/>
      <c r="P395" s="243"/>
      <c r="Q395" s="243"/>
      <c r="R395" s="243"/>
      <c r="S395" s="243"/>
      <c r="T395" s="243"/>
      <c r="U395" s="243"/>
      <c r="V395" s="243"/>
      <c r="W395" s="243"/>
      <c r="X395" s="243"/>
      <c r="Y395" s="243"/>
      <c r="Z395" s="243"/>
      <c r="AA395" s="243"/>
      <c r="AB395" s="243"/>
      <c r="AC395" s="243"/>
      <c r="AD395" s="243"/>
      <c r="AE395" s="243"/>
      <c r="AF395" s="243"/>
      <c r="AG395" s="243"/>
      <c r="AH395" s="243"/>
      <c r="AI395" s="243"/>
      <c r="AJ395" s="243"/>
      <c r="AK395" s="243"/>
      <c r="AL395" s="243"/>
      <c r="AM395" s="243"/>
      <c r="AN395" s="243"/>
      <c r="AO395" s="243"/>
      <c r="AP395" s="243"/>
      <c r="AQ395" s="243"/>
      <c r="AR395" s="243"/>
      <c r="AS395" s="243"/>
      <c r="AT395" s="243"/>
      <c r="AU395" s="257"/>
    </row>
    <row r="396" spans="1:47" ht="60" customHeight="1" x14ac:dyDescent="0.35">
      <c r="A396" s="253" t="s">
        <v>6201</v>
      </c>
      <c r="B396" s="231" t="s">
        <v>6233</v>
      </c>
      <c r="C396" s="232" t="s">
        <v>6253</v>
      </c>
      <c r="D396" s="235" t="s">
        <v>6254</v>
      </c>
      <c r="E396" s="236" t="s">
        <v>5737</v>
      </c>
      <c r="F396" s="239" t="s">
        <v>6236</v>
      </c>
      <c r="G396" s="242" t="str">
        <f>IF(COUNTIF(H396:AU396,"&lt;&gt;")=0,"",SUMPRODUCT(((Recommendations[ImplStatus]="Implemented")+(Recommendations[ImplStatus]="Compensated"))*ISNUMBER(MATCH(Recommendations[Id],H396:AU396,0)))/COUNTIF(H396:AU396,"&lt;&gt;"))</f>
        <v/>
      </c>
      <c r="H396" s="243"/>
      <c r="I396" s="243"/>
      <c r="J396" s="243"/>
      <c r="K396" s="243"/>
      <c r="L396" s="243"/>
      <c r="M396" s="243"/>
      <c r="N396" s="243"/>
      <c r="O396" s="243"/>
      <c r="P396" s="243"/>
      <c r="Q396" s="243"/>
      <c r="R396" s="243"/>
      <c r="S396" s="243"/>
      <c r="T396" s="243"/>
      <c r="U396" s="243"/>
      <c r="V396" s="243"/>
      <c r="W396" s="243"/>
      <c r="X396" s="243"/>
      <c r="Y396" s="243"/>
      <c r="Z396" s="243"/>
      <c r="AA396" s="243"/>
      <c r="AB396" s="243"/>
      <c r="AC396" s="243"/>
      <c r="AD396" s="243"/>
      <c r="AE396" s="243"/>
      <c r="AF396" s="243"/>
      <c r="AG396" s="243"/>
      <c r="AH396" s="243"/>
      <c r="AI396" s="243"/>
      <c r="AJ396" s="243"/>
      <c r="AK396" s="243"/>
      <c r="AL396" s="243"/>
      <c r="AM396" s="243"/>
      <c r="AN396" s="243"/>
      <c r="AO396" s="243"/>
      <c r="AP396" s="243"/>
      <c r="AQ396" s="243"/>
      <c r="AR396" s="243"/>
      <c r="AS396" s="243"/>
      <c r="AT396" s="243"/>
      <c r="AU396" s="257"/>
    </row>
    <row r="397" spans="1:47" ht="60" customHeight="1" x14ac:dyDescent="0.35">
      <c r="A397" s="253" t="s">
        <v>6201</v>
      </c>
      <c r="B397" s="231" t="s">
        <v>6233</v>
      </c>
      <c r="C397" s="232" t="s">
        <v>6255</v>
      </c>
      <c r="D397" s="235" t="s">
        <v>6256</v>
      </c>
      <c r="E397" s="236" t="s">
        <v>5487</v>
      </c>
      <c r="F397" s="239" t="s">
        <v>6236</v>
      </c>
      <c r="G397" s="242" t="str">
        <f>IF(COUNTIF(H397:AU397,"&lt;&gt;")=0,"",SUMPRODUCT(((Recommendations[ImplStatus]="Implemented")+(Recommendations[ImplStatus]="Compensated"))*ISNUMBER(MATCH(Recommendations[Id],H397:AU397,0)))/COUNTIF(H397:AU397,"&lt;&gt;"))</f>
        <v/>
      </c>
      <c r="H397" s="243"/>
      <c r="I397" s="243"/>
      <c r="J397" s="243"/>
      <c r="K397" s="243"/>
      <c r="L397" s="243"/>
      <c r="M397" s="243"/>
      <c r="N397" s="243"/>
      <c r="O397" s="243"/>
      <c r="P397" s="243"/>
      <c r="Q397" s="243"/>
      <c r="R397" s="243"/>
      <c r="S397" s="243"/>
      <c r="T397" s="243"/>
      <c r="U397" s="243"/>
      <c r="V397" s="243"/>
      <c r="W397" s="243"/>
      <c r="X397" s="243"/>
      <c r="Y397" s="243"/>
      <c r="Z397" s="243"/>
      <c r="AA397" s="243"/>
      <c r="AB397" s="243"/>
      <c r="AC397" s="243"/>
      <c r="AD397" s="243"/>
      <c r="AE397" s="243"/>
      <c r="AF397" s="243"/>
      <c r="AG397" s="243"/>
      <c r="AH397" s="243"/>
      <c r="AI397" s="243"/>
      <c r="AJ397" s="243"/>
      <c r="AK397" s="243"/>
      <c r="AL397" s="243"/>
      <c r="AM397" s="243"/>
      <c r="AN397" s="243"/>
      <c r="AO397" s="243"/>
      <c r="AP397" s="243"/>
      <c r="AQ397" s="243"/>
      <c r="AR397" s="243"/>
      <c r="AS397" s="243"/>
      <c r="AT397" s="243"/>
      <c r="AU397" s="257"/>
    </row>
    <row r="398" spans="1:47" ht="60" customHeight="1" x14ac:dyDescent="0.35">
      <c r="A398" s="253" t="s">
        <v>6201</v>
      </c>
      <c r="B398" s="231" t="s">
        <v>6233</v>
      </c>
      <c r="C398" s="232" t="s">
        <v>6257</v>
      </c>
      <c r="D398" s="235" t="s">
        <v>6258</v>
      </c>
      <c r="E398" s="236" t="s">
        <v>5602</v>
      </c>
      <c r="F398" s="239" t="s">
        <v>6236</v>
      </c>
      <c r="G398" s="242" t="str">
        <f>IF(COUNTIF(H398:AU398,"&lt;&gt;")=0,"",SUMPRODUCT(((Recommendations[ImplStatus]="Implemented")+(Recommendations[ImplStatus]="Compensated"))*ISNUMBER(MATCH(Recommendations[Id],H398:AU398,0)))/COUNTIF(H398:AU398,"&lt;&gt;"))</f>
        <v/>
      </c>
      <c r="H398" s="243"/>
      <c r="I398" s="243"/>
      <c r="J398" s="243"/>
      <c r="K398" s="243"/>
      <c r="L398" s="243"/>
      <c r="M398" s="243"/>
      <c r="N398" s="243"/>
      <c r="O398" s="243"/>
      <c r="P398" s="243"/>
      <c r="Q398" s="243"/>
      <c r="R398" s="243"/>
      <c r="S398" s="243"/>
      <c r="T398" s="243"/>
      <c r="U398" s="243"/>
      <c r="V398" s="243"/>
      <c r="W398" s="243"/>
      <c r="X398" s="243"/>
      <c r="Y398" s="243"/>
      <c r="Z398" s="243"/>
      <c r="AA398" s="243"/>
      <c r="AB398" s="243"/>
      <c r="AC398" s="243"/>
      <c r="AD398" s="243"/>
      <c r="AE398" s="243"/>
      <c r="AF398" s="243"/>
      <c r="AG398" s="243"/>
      <c r="AH398" s="243"/>
      <c r="AI398" s="243"/>
      <c r="AJ398" s="243"/>
      <c r="AK398" s="243"/>
      <c r="AL398" s="243"/>
      <c r="AM398" s="243"/>
      <c r="AN398" s="243"/>
      <c r="AO398" s="243"/>
      <c r="AP398" s="243"/>
      <c r="AQ398" s="243"/>
      <c r="AR398" s="243"/>
      <c r="AS398" s="243"/>
      <c r="AT398" s="243"/>
      <c r="AU398" s="257"/>
    </row>
    <row r="399" spans="1:47" ht="60" customHeight="1" x14ac:dyDescent="0.35">
      <c r="A399" s="253" t="s">
        <v>6201</v>
      </c>
      <c r="B399" s="231" t="s">
        <v>6233</v>
      </c>
      <c r="C399" s="232" t="s">
        <v>6259</v>
      </c>
      <c r="D399" s="235" t="s">
        <v>6260</v>
      </c>
      <c r="E399" s="236" t="s">
        <v>5737</v>
      </c>
      <c r="F399" s="239" t="s">
        <v>6236</v>
      </c>
      <c r="G399" s="242" t="str">
        <f>IF(COUNTIF(H399:AU399,"&lt;&gt;")=0,"",SUMPRODUCT(((Recommendations[ImplStatus]="Implemented")+(Recommendations[ImplStatus]="Compensated"))*ISNUMBER(MATCH(Recommendations[Id],H399:AU399,0)))/COUNTIF(H399:AU399,"&lt;&gt;"))</f>
        <v/>
      </c>
      <c r="H399" s="243"/>
      <c r="I399" s="243"/>
      <c r="J399" s="243"/>
      <c r="K399" s="243"/>
      <c r="L399" s="243"/>
      <c r="M399" s="243"/>
      <c r="N399" s="243"/>
      <c r="O399" s="243"/>
      <c r="P399" s="243"/>
      <c r="Q399" s="243"/>
      <c r="R399" s="243"/>
      <c r="S399" s="243"/>
      <c r="T399" s="243"/>
      <c r="U399" s="243"/>
      <c r="V399" s="243"/>
      <c r="W399" s="243"/>
      <c r="X399" s="243"/>
      <c r="Y399" s="243"/>
      <c r="Z399" s="243"/>
      <c r="AA399" s="243"/>
      <c r="AB399" s="243"/>
      <c r="AC399" s="243"/>
      <c r="AD399" s="243"/>
      <c r="AE399" s="243"/>
      <c r="AF399" s="243"/>
      <c r="AG399" s="243"/>
      <c r="AH399" s="243"/>
      <c r="AI399" s="243"/>
      <c r="AJ399" s="243"/>
      <c r="AK399" s="243"/>
      <c r="AL399" s="243"/>
      <c r="AM399" s="243"/>
      <c r="AN399" s="243"/>
      <c r="AO399" s="243"/>
      <c r="AP399" s="243"/>
      <c r="AQ399" s="243"/>
      <c r="AR399" s="243"/>
      <c r="AS399" s="243"/>
      <c r="AT399" s="243"/>
      <c r="AU399" s="257"/>
    </row>
    <row r="400" spans="1:47" ht="60" customHeight="1" x14ac:dyDescent="0.35">
      <c r="A400" s="253" t="s">
        <v>6201</v>
      </c>
      <c r="B400" s="231" t="s">
        <v>6233</v>
      </c>
      <c r="C400" s="232" t="s">
        <v>6261</v>
      </c>
      <c r="D400" s="235" t="s">
        <v>6262</v>
      </c>
      <c r="E400" s="236" t="s">
        <v>5737</v>
      </c>
      <c r="F400" s="239" t="s">
        <v>6236</v>
      </c>
      <c r="G400" s="242" t="str">
        <f>IF(COUNTIF(H400:AU400,"&lt;&gt;")=0,"",SUMPRODUCT(((Recommendations[ImplStatus]="Implemented")+(Recommendations[ImplStatus]="Compensated"))*ISNUMBER(MATCH(Recommendations[Id],H400:AU400,0)))/COUNTIF(H400:AU400,"&lt;&gt;"))</f>
        <v/>
      </c>
      <c r="H400" s="243"/>
      <c r="I400" s="243"/>
      <c r="J400" s="243"/>
      <c r="K400" s="243"/>
      <c r="L400" s="243"/>
      <c r="M400" s="243"/>
      <c r="N400" s="243"/>
      <c r="O400" s="243"/>
      <c r="P400" s="243"/>
      <c r="Q400" s="243"/>
      <c r="R400" s="243"/>
      <c r="S400" s="243"/>
      <c r="T400" s="243"/>
      <c r="U400" s="243"/>
      <c r="V400" s="243"/>
      <c r="W400" s="243"/>
      <c r="X400" s="243"/>
      <c r="Y400" s="243"/>
      <c r="Z400" s="243"/>
      <c r="AA400" s="243"/>
      <c r="AB400" s="243"/>
      <c r="AC400" s="243"/>
      <c r="AD400" s="243"/>
      <c r="AE400" s="243"/>
      <c r="AF400" s="243"/>
      <c r="AG400" s="243"/>
      <c r="AH400" s="243"/>
      <c r="AI400" s="243"/>
      <c r="AJ400" s="243"/>
      <c r="AK400" s="243"/>
      <c r="AL400" s="243"/>
      <c r="AM400" s="243"/>
      <c r="AN400" s="243"/>
      <c r="AO400" s="243"/>
      <c r="AP400" s="243"/>
      <c r="AQ400" s="243"/>
      <c r="AR400" s="243"/>
      <c r="AS400" s="243"/>
      <c r="AT400" s="243"/>
      <c r="AU400" s="257"/>
    </row>
    <row r="401" spans="1:47" ht="60" customHeight="1" x14ac:dyDescent="0.35">
      <c r="A401" s="253" t="s">
        <v>6201</v>
      </c>
      <c r="B401" s="231" t="s">
        <v>6233</v>
      </c>
      <c r="C401" s="232" t="s">
        <v>6263</v>
      </c>
      <c r="D401" s="235" t="s">
        <v>6264</v>
      </c>
      <c r="E401" s="236" t="s">
        <v>5487</v>
      </c>
      <c r="F401" s="239" t="s">
        <v>6236</v>
      </c>
      <c r="G401" s="242" t="str">
        <f>IF(COUNTIF(H401:AU401,"&lt;&gt;")=0,"",SUMPRODUCT(((Recommendations[ImplStatus]="Implemented")+(Recommendations[ImplStatus]="Compensated"))*ISNUMBER(MATCH(Recommendations[Id],H401:AU401,0)))/COUNTIF(H401:AU401,"&lt;&gt;"))</f>
        <v/>
      </c>
      <c r="H401" s="243"/>
      <c r="I401" s="243"/>
      <c r="J401" s="243"/>
      <c r="K401" s="243"/>
      <c r="L401" s="243"/>
      <c r="M401" s="243"/>
      <c r="N401" s="243"/>
      <c r="O401" s="243"/>
      <c r="P401" s="243"/>
      <c r="Q401" s="243"/>
      <c r="R401" s="243"/>
      <c r="S401" s="243"/>
      <c r="T401" s="243"/>
      <c r="U401" s="243"/>
      <c r="V401" s="243"/>
      <c r="W401" s="243"/>
      <c r="X401" s="243"/>
      <c r="Y401" s="243"/>
      <c r="Z401" s="243"/>
      <c r="AA401" s="243"/>
      <c r="AB401" s="243"/>
      <c r="AC401" s="243"/>
      <c r="AD401" s="243"/>
      <c r="AE401" s="243"/>
      <c r="AF401" s="243"/>
      <c r="AG401" s="243"/>
      <c r="AH401" s="243"/>
      <c r="AI401" s="243"/>
      <c r="AJ401" s="243"/>
      <c r="AK401" s="243"/>
      <c r="AL401" s="243"/>
      <c r="AM401" s="243"/>
      <c r="AN401" s="243"/>
      <c r="AO401" s="243"/>
      <c r="AP401" s="243"/>
      <c r="AQ401" s="243"/>
      <c r="AR401" s="243"/>
      <c r="AS401" s="243"/>
      <c r="AT401" s="243"/>
      <c r="AU401" s="257"/>
    </row>
    <row r="402" spans="1:47" ht="60" customHeight="1" x14ac:dyDescent="0.35">
      <c r="A402" s="253" t="s">
        <v>6201</v>
      </c>
      <c r="B402" s="231" t="s">
        <v>6233</v>
      </c>
      <c r="C402" s="232" t="s">
        <v>6265</v>
      </c>
      <c r="D402" s="235" t="s">
        <v>6266</v>
      </c>
      <c r="E402" s="236" t="s">
        <v>5487</v>
      </c>
      <c r="F402" s="239" t="s">
        <v>6236</v>
      </c>
      <c r="G402" s="242" t="str">
        <f>IF(COUNTIF(H402:AU402,"&lt;&gt;")=0,"",SUMPRODUCT(((Recommendations[ImplStatus]="Implemented")+(Recommendations[ImplStatus]="Compensated"))*ISNUMBER(MATCH(Recommendations[Id],H402:AU402,0)))/COUNTIF(H402:AU402,"&lt;&gt;"))</f>
        <v/>
      </c>
      <c r="H402" s="243"/>
      <c r="I402" s="243"/>
      <c r="J402" s="243"/>
      <c r="K402" s="243"/>
      <c r="L402" s="243"/>
      <c r="M402" s="243"/>
      <c r="N402" s="243"/>
      <c r="O402" s="243"/>
      <c r="P402" s="243"/>
      <c r="Q402" s="243"/>
      <c r="R402" s="243"/>
      <c r="S402" s="243"/>
      <c r="T402" s="243"/>
      <c r="U402" s="243"/>
      <c r="V402" s="243"/>
      <c r="W402" s="243"/>
      <c r="X402" s="243"/>
      <c r="Y402" s="243"/>
      <c r="Z402" s="243"/>
      <c r="AA402" s="243"/>
      <c r="AB402" s="243"/>
      <c r="AC402" s="243"/>
      <c r="AD402" s="243"/>
      <c r="AE402" s="243"/>
      <c r="AF402" s="243"/>
      <c r="AG402" s="243"/>
      <c r="AH402" s="243"/>
      <c r="AI402" s="243"/>
      <c r="AJ402" s="243"/>
      <c r="AK402" s="243"/>
      <c r="AL402" s="243"/>
      <c r="AM402" s="243"/>
      <c r="AN402" s="243"/>
      <c r="AO402" s="243"/>
      <c r="AP402" s="243"/>
      <c r="AQ402" s="243"/>
      <c r="AR402" s="243"/>
      <c r="AS402" s="243"/>
      <c r="AT402" s="243"/>
      <c r="AU402" s="257"/>
    </row>
    <row r="403" spans="1:47" ht="60" customHeight="1" x14ac:dyDescent="0.35">
      <c r="A403" s="253" t="s">
        <v>6201</v>
      </c>
      <c r="B403" s="231" t="s">
        <v>6233</v>
      </c>
      <c r="C403" s="232" t="s">
        <v>6267</v>
      </c>
      <c r="D403" s="235" t="s">
        <v>6268</v>
      </c>
      <c r="E403" s="236" t="s">
        <v>5487</v>
      </c>
      <c r="F403" s="239" t="s">
        <v>6236</v>
      </c>
      <c r="G403" s="242" t="str">
        <f>IF(COUNTIF(H403:AU403,"&lt;&gt;")=0,"",SUMPRODUCT(((Recommendations[ImplStatus]="Implemented")+(Recommendations[ImplStatus]="Compensated"))*ISNUMBER(MATCH(Recommendations[Id],H403:AU403,0)))/COUNTIF(H403:AU403,"&lt;&gt;"))</f>
        <v/>
      </c>
      <c r="H403" s="243"/>
      <c r="I403" s="243"/>
      <c r="J403" s="243"/>
      <c r="K403" s="243"/>
      <c r="L403" s="243"/>
      <c r="M403" s="243"/>
      <c r="N403" s="243"/>
      <c r="O403" s="243"/>
      <c r="P403" s="243"/>
      <c r="Q403" s="243"/>
      <c r="R403" s="243"/>
      <c r="S403" s="243"/>
      <c r="T403" s="243"/>
      <c r="U403" s="243"/>
      <c r="V403" s="243"/>
      <c r="W403" s="243"/>
      <c r="X403" s="243"/>
      <c r="Y403" s="243"/>
      <c r="Z403" s="243"/>
      <c r="AA403" s="243"/>
      <c r="AB403" s="243"/>
      <c r="AC403" s="243"/>
      <c r="AD403" s="243"/>
      <c r="AE403" s="243"/>
      <c r="AF403" s="243"/>
      <c r="AG403" s="243"/>
      <c r="AH403" s="243"/>
      <c r="AI403" s="243"/>
      <c r="AJ403" s="243"/>
      <c r="AK403" s="243"/>
      <c r="AL403" s="243"/>
      <c r="AM403" s="243"/>
      <c r="AN403" s="243"/>
      <c r="AO403" s="243"/>
      <c r="AP403" s="243"/>
      <c r="AQ403" s="243"/>
      <c r="AR403" s="243"/>
      <c r="AS403" s="243"/>
      <c r="AT403" s="243"/>
      <c r="AU403" s="257"/>
    </row>
    <row r="404" spans="1:47" ht="60" customHeight="1" x14ac:dyDescent="0.35">
      <c r="A404" s="253" t="s">
        <v>6201</v>
      </c>
      <c r="B404" s="231" t="s">
        <v>6233</v>
      </c>
      <c r="C404" s="232" t="s">
        <v>6269</v>
      </c>
      <c r="D404" s="235" t="s">
        <v>6270</v>
      </c>
      <c r="E404" s="236" t="s">
        <v>5602</v>
      </c>
      <c r="F404" s="239" t="s">
        <v>6236</v>
      </c>
      <c r="G404" s="242" t="str">
        <f>IF(COUNTIF(H404:AU404,"&lt;&gt;")=0,"",SUMPRODUCT(((Recommendations[ImplStatus]="Implemented")+(Recommendations[ImplStatus]="Compensated"))*ISNUMBER(MATCH(Recommendations[Id],H404:AU404,0)))/COUNTIF(H404:AU404,"&lt;&gt;"))</f>
        <v/>
      </c>
      <c r="H404" s="243"/>
      <c r="I404" s="243"/>
      <c r="J404" s="243"/>
      <c r="K404" s="243"/>
      <c r="L404" s="243"/>
      <c r="M404" s="243"/>
      <c r="N404" s="243"/>
      <c r="O404" s="243"/>
      <c r="P404" s="243"/>
      <c r="Q404" s="243"/>
      <c r="R404" s="243"/>
      <c r="S404" s="243"/>
      <c r="T404" s="243"/>
      <c r="U404" s="243"/>
      <c r="V404" s="243"/>
      <c r="W404" s="243"/>
      <c r="X404" s="243"/>
      <c r="Y404" s="243"/>
      <c r="Z404" s="243"/>
      <c r="AA404" s="243"/>
      <c r="AB404" s="243"/>
      <c r="AC404" s="243"/>
      <c r="AD404" s="243"/>
      <c r="AE404" s="243"/>
      <c r="AF404" s="243"/>
      <c r="AG404" s="243"/>
      <c r="AH404" s="243"/>
      <c r="AI404" s="243"/>
      <c r="AJ404" s="243"/>
      <c r="AK404" s="243"/>
      <c r="AL404" s="243"/>
      <c r="AM404" s="243"/>
      <c r="AN404" s="243"/>
      <c r="AO404" s="243"/>
      <c r="AP404" s="243"/>
      <c r="AQ404" s="243"/>
      <c r="AR404" s="243"/>
      <c r="AS404" s="243"/>
      <c r="AT404" s="243"/>
      <c r="AU404" s="257"/>
    </row>
    <row r="405" spans="1:47" ht="60" customHeight="1" x14ac:dyDescent="0.35">
      <c r="A405" s="253" t="s">
        <v>6201</v>
      </c>
      <c r="B405" s="231" t="s">
        <v>6233</v>
      </c>
      <c r="C405" s="232" t="s">
        <v>6271</v>
      </c>
      <c r="D405" s="235" t="s">
        <v>6272</v>
      </c>
      <c r="E405" s="236" t="s">
        <v>5602</v>
      </c>
      <c r="F405" s="239" t="s">
        <v>6236</v>
      </c>
      <c r="G405" s="242" t="str">
        <f>IF(COUNTIF(H405:AU405,"&lt;&gt;")=0,"",SUMPRODUCT(((Recommendations[ImplStatus]="Implemented")+(Recommendations[ImplStatus]="Compensated"))*ISNUMBER(MATCH(Recommendations[Id],H405:AU405,0)))/COUNTIF(H405:AU405,"&lt;&gt;"))</f>
        <v/>
      </c>
      <c r="H405" s="243"/>
      <c r="I405" s="243"/>
      <c r="J405" s="243"/>
      <c r="K405" s="243"/>
      <c r="L405" s="243"/>
      <c r="M405" s="243"/>
      <c r="N405" s="243"/>
      <c r="O405" s="243"/>
      <c r="P405" s="243"/>
      <c r="Q405" s="243"/>
      <c r="R405" s="243"/>
      <c r="S405" s="243"/>
      <c r="T405" s="243"/>
      <c r="U405" s="243"/>
      <c r="V405" s="243"/>
      <c r="W405" s="243"/>
      <c r="X405" s="243"/>
      <c r="Y405" s="243"/>
      <c r="Z405" s="243"/>
      <c r="AA405" s="243"/>
      <c r="AB405" s="243"/>
      <c r="AC405" s="243"/>
      <c r="AD405" s="243"/>
      <c r="AE405" s="243"/>
      <c r="AF405" s="243"/>
      <c r="AG405" s="243"/>
      <c r="AH405" s="243"/>
      <c r="AI405" s="243"/>
      <c r="AJ405" s="243"/>
      <c r="AK405" s="243"/>
      <c r="AL405" s="243"/>
      <c r="AM405" s="243"/>
      <c r="AN405" s="243"/>
      <c r="AO405" s="243"/>
      <c r="AP405" s="243"/>
      <c r="AQ405" s="243"/>
      <c r="AR405" s="243"/>
      <c r="AS405" s="243"/>
      <c r="AT405" s="243"/>
      <c r="AU405" s="257"/>
    </row>
    <row r="406" spans="1:47" ht="60" customHeight="1" x14ac:dyDescent="0.35">
      <c r="A406" s="253" t="s">
        <v>6201</v>
      </c>
      <c r="B406" s="231" t="s">
        <v>6233</v>
      </c>
      <c r="C406" s="232" t="s">
        <v>6273</v>
      </c>
      <c r="D406" s="235" t="s">
        <v>6274</v>
      </c>
      <c r="E406" s="236" t="s">
        <v>5602</v>
      </c>
      <c r="F406" s="239" t="s">
        <v>6275</v>
      </c>
      <c r="G406" s="242" t="str">
        <f>IF(COUNTIF(H406:AU406,"&lt;&gt;")=0,"",SUMPRODUCT(((Recommendations[ImplStatus]="Implemented")+(Recommendations[ImplStatus]="Compensated"))*ISNUMBER(MATCH(Recommendations[Id],H406:AU406,0)))/COUNTIF(H406:AU406,"&lt;&gt;"))</f>
        <v/>
      </c>
      <c r="H406" s="243"/>
      <c r="I406" s="243"/>
      <c r="J406" s="243"/>
      <c r="K406" s="243"/>
      <c r="L406" s="243"/>
      <c r="M406" s="243"/>
      <c r="N406" s="243"/>
      <c r="O406" s="243"/>
      <c r="P406" s="243"/>
      <c r="Q406" s="243"/>
      <c r="R406" s="243"/>
      <c r="S406" s="243"/>
      <c r="T406" s="243"/>
      <c r="U406" s="243"/>
      <c r="V406" s="243"/>
      <c r="W406" s="243"/>
      <c r="X406" s="243"/>
      <c r="Y406" s="243"/>
      <c r="Z406" s="243"/>
      <c r="AA406" s="243"/>
      <c r="AB406" s="243"/>
      <c r="AC406" s="243"/>
      <c r="AD406" s="243"/>
      <c r="AE406" s="243"/>
      <c r="AF406" s="243"/>
      <c r="AG406" s="243"/>
      <c r="AH406" s="243"/>
      <c r="AI406" s="243"/>
      <c r="AJ406" s="243"/>
      <c r="AK406" s="243"/>
      <c r="AL406" s="243"/>
      <c r="AM406" s="243"/>
      <c r="AN406" s="243"/>
      <c r="AO406" s="243"/>
      <c r="AP406" s="243"/>
      <c r="AQ406" s="243"/>
      <c r="AR406" s="243"/>
      <c r="AS406" s="243"/>
      <c r="AT406" s="243"/>
      <c r="AU406" s="257"/>
    </row>
    <row r="407" spans="1:47" ht="60" customHeight="1" x14ac:dyDescent="0.35">
      <c r="A407" s="253" t="s">
        <v>6201</v>
      </c>
      <c r="B407" s="231" t="s">
        <v>6233</v>
      </c>
      <c r="C407" s="232" t="s">
        <v>6276</v>
      </c>
      <c r="D407" s="235" t="s">
        <v>6277</v>
      </c>
      <c r="E407" s="236" t="s">
        <v>5602</v>
      </c>
      <c r="F407" s="239" t="s">
        <v>6236</v>
      </c>
      <c r="G407" s="242" t="str">
        <f>IF(COUNTIF(H407:AU407,"&lt;&gt;")=0,"",SUMPRODUCT(((Recommendations[ImplStatus]="Implemented")+(Recommendations[ImplStatus]="Compensated"))*ISNUMBER(MATCH(Recommendations[Id],H407:AU407,0)))/COUNTIF(H407:AU407,"&lt;&gt;"))</f>
        <v/>
      </c>
      <c r="H407" s="243"/>
      <c r="I407" s="243"/>
      <c r="J407" s="243"/>
      <c r="K407" s="243"/>
      <c r="L407" s="243"/>
      <c r="M407" s="243"/>
      <c r="N407" s="243"/>
      <c r="O407" s="243"/>
      <c r="P407" s="243"/>
      <c r="Q407" s="243"/>
      <c r="R407" s="243"/>
      <c r="S407" s="243"/>
      <c r="T407" s="243"/>
      <c r="U407" s="243"/>
      <c r="V407" s="243"/>
      <c r="W407" s="243"/>
      <c r="X407" s="243"/>
      <c r="Y407" s="243"/>
      <c r="Z407" s="243"/>
      <c r="AA407" s="243"/>
      <c r="AB407" s="243"/>
      <c r="AC407" s="243"/>
      <c r="AD407" s="243"/>
      <c r="AE407" s="243"/>
      <c r="AF407" s="243"/>
      <c r="AG407" s="243"/>
      <c r="AH407" s="243"/>
      <c r="AI407" s="243"/>
      <c r="AJ407" s="243"/>
      <c r="AK407" s="243"/>
      <c r="AL407" s="243"/>
      <c r="AM407" s="243"/>
      <c r="AN407" s="243"/>
      <c r="AO407" s="243"/>
      <c r="AP407" s="243"/>
      <c r="AQ407" s="243"/>
      <c r="AR407" s="243"/>
      <c r="AS407" s="243"/>
      <c r="AT407" s="243"/>
      <c r="AU407" s="257"/>
    </row>
    <row r="408" spans="1:47" ht="60" customHeight="1" x14ac:dyDescent="0.35">
      <c r="A408" s="253" t="s">
        <v>6201</v>
      </c>
      <c r="B408" s="231" t="s">
        <v>6233</v>
      </c>
      <c r="C408" s="232" t="s">
        <v>6278</v>
      </c>
      <c r="D408" s="235" t="s">
        <v>6279</v>
      </c>
      <c r="E408" s="236" t="s">
        <v>5602</v>
      </c>
      <c r="F408" s="239" t="s">
        <v>6236</v>
      </c>
      <c r="G408" s="242" t="str">
        <f>IF(COUNTIF(H408:AU408,"&lt;&gt;")=0,"",SUMPRODUCT(((Recommendations[ImplStatus]="Implemented")+(Recommendations[ImplStatus]="Compensated"))*ISNUMBER(MATCH(Recommendations[Id],H408:AU408,0)))/COUNTIF(H408:AU408,"&lt;&gt;"))</f>
        <v/>
      </c>
      <c r="H408" s="243"/>
      <c r="I408" s="243"/>
      <c r="J408" s="243"/>
      <c r="K408" s="243"/>
      <c r="L408" s="243"/>
      <c r="M408" s="243"/>
      <c r="N408" s="243"/>
      <c r="O408" s="243"/>
      <c r="P408" s="243"/>
      <c r="Q408" s="243"/>
      <c r="R408" s="243"/>
      <c r="S408" s="243"/>
      <c r="T408" s="243"/>
      <c r="U408" s="243"/>
      <c r="V408" s="243"/>
      <c r="W408" s="243"/>
      <c r="X408" s="243"/>
      <c r="Y408" s="243"/>
      <c r="Z408" s="243"/>
      <c r="AA408" s="243"/>
      <c r="AB408" s="243"/>
      <c r="AC408" s="243"/>
      <c r="AD408" s="243"/>
      <c r="AE408" s="243"/>
      <c r="AF408" s="243"/>
      <c r="AG408" s="243"/>
      <c r="AH408" s="243"/>
      <c r="AI408" s="243"/>
      <c r="AJ408" s="243"/>
      <c r="AK408" s="243"/>
      <c r="AL408" s="243"/>
      <c r="AM408" s="243"/>
      <c r="AN408" s="243"/>
      <c r="AO408" s="243"/>
      <c r="AP408" s="243"/>
      <c r="AQ408" s="243"/>
      <c r="AR408" s="243"/>
      <c r="AS408" s="243"/>
      <c r="AT408" s="243"/>
      <c r="AU408" s="257"/>
    </row>
    <row r="409" spans="1:47" ht="60" customHeight="1" x14ac:dyDescent="0.35">
      <c r="A409" s="253" t="s">
        <v>6201</v>
      </c>
      <c r="B409" s="231" t="s">
        <v>6233</v>
      </c>
      <c r="C409" s="232" t="s">
        <v>6280</v>
      </c>
      <c r="D409" s="235" t="s">
        <v>6281</v>
      </c>
      <c r="E409" s="236" t="s">
        <v>5602</v>
      </c>
      <c r="F409" s="239" t="s">
        <v>6282</v>
      </c>
      <c r="G409" s="242" t="str">
        <f>IF(COUNTIF(H409:AU409,"&lt;&gt;")=0,"",SUMPRODUCT(((Recommendations[ImplStatus]="Implemented")+(Recommendations[ImplStatus]="Compensated"))*ISNUMBER(MATCH(Recommendations[Id],H409:AU409,0)))/COUNTIF(H409:AU409,"&lt;&gt;"))</f>
        <v/>
      </c>
      <c r="H409" s="243"/>
      <c r="I409" s="243"/>
      <c r="J409" s="243"/>
      <c r="K409" s="243"/>
      <c r="L409" s="243"/>
      <c r="M409" s="243"/>
      <c r="N409" s="243"/>
      <c r="O409" s="243"/>
      <c r="P409" s="243"/>
      <c r="Q409" s="243"/>
      <c r="R409" s="243"/>
      <c r="S409" s="243"/>
      <c r="T409" s="243"/>
      <c r="U409" s="243"/>
      <c r="V409" s="243"/>
      <c r="W409" s="243"/>
      <c r="X409" s="243"/>
      <c r="Y409" s="243"/>
      <c r="Z409" s="243"/>
      <c r="AA409" s="243"/>
      <c r="AB409" s="243"/>
      <c r="AC409" s="243"/>
      <c r="AD409" s="243"/>
      <c r="AE409" s="243"/>
      <c r="AF409" s="243"/>
      <c r="AG409" s="243"/>
      <c r="AH409" s="243"/>
      <c r="AI409" s="243"/>
      <c r="AJ409" s="243"/>
      <c r="AK409" s="243"/>
      <c r="AL409" s="243"/>
      <c r="AM409" s="243"/>
      <c r="AN409" s="243"/>
      <c r="AO409" s="243"/>
      <c r="AP409" s="243"/>
      <c r="AQ409" s="243"/>
      <c r="AR409" s="243"/>
      <c r="AS409" s="243"/>
      <c r="AT409" s="243"/>
      <c r="AU409" s="257"/>
    </row>
    <row r="410" spans="1:47" ht="60" customHeight="1" outlineLevel="2" x14ac:dyDescent="0.35">
      <c r="A410" s="252" t="s">
        <v>6201</v>
      </c>
      <c r="B410" s="230" t="s">
        <v>6283</v>
      </c>
      <c r="C410" s="230"/>
      <c r="D410" s="234"/>
      <c r="E410" s="230"/>
      <c r="F410" s="238"/>
      <c r="G410" s="241" t="str">
        <f>IF(COUNTIF(H410:AU410,"&lt;&gt;")=0,"",SUMPRODUCT(((Recommendations[ImplStatus]="Implemented")+(Recommendations[ImplStatus]="Compensated"))*ISNUMBER(MATCH(Recommendations[Id],H410:AU410,0)))/COUNTIF(H410:AU410,"&lt;&gt;"))</f>
        <v/>
      </c>
      <c r="H410" s="238"/>
      <c r="I410" s="238"/>
      <c r="J410" s="238"/>
      <c r="K410" s="238"/>
      <c r="L410" s="238"/>
      <c r="M410" s="238"/>
      <c r="N410" s="238"/>
      <c r="O410" s="238"/>
      <c r="P410" s="238"/>
      <c r="Q410" s="238"/>
      <c r="R410" s="238"/>
      <c r="S410" s="238"/>
      <c r="T410" s="238"/>
      <c r="U410" s="238"/>
      <c r="V410" s="238"/>
      <c r="W410" s="238"/>
      <c r="X410" s="238"/>
      <c r="Y410" s="238"/>
      <c r="Z410" s="238"/>
      <c r="AA410" s="238"/>
      <c r="AB410" s="238"/>
      <c r="AC410" s="238"/>
      <c r="AD410" s="238"/>
      <c r="AE410" s="238"/>
      <c r="AF410" s="238"/>
      <c r="AG410" s="238"/>
      <c r="AH410" s="238"/>
      <c r="AI410" s="238"/>
      <c r="AJ410" s="238"/>
      <c r="AK410" s="238"/>
      <c r="AL410" s="238"/>
      <c r="AM410" s="238"/>
      <c r="AN410" s="238"/>
      <c r="AO410" s="238"/>
      <c r="AP410" s="238"/>
      <c r="AQ410" s="238"/>
      <c r="AR410" s="238"/>
      <c r="AS410" s="238"/>
      <c r="AT410" s="238"/>
      <c r="AU410" s="256"/>
    </row>
    <row r="411" spans="1:47" ht="60" customHeight="1" x14ac:dyDescent="0.35">
      <c r="A411" s="253" t="s">
        <v>6201</v>
      </c>
      <c r="B411" s="231" t="s">
        <v>6283</v>
      </c>
      <c r="C411" s="232" t="s">
        <v>6284</v>
      </c>
      <c r="D411" s="235" t="s">
        <v>6285</v>
      </c>
      <c r="E411" s="236" t="s">
        <v>5458</v>
      </c>
      <c r="F411" s="239" t="s">
        <v>6208</v>
      </c>
      <c r="G411" s="242" t="str">
        <f>IF(COUNTIF(H411:AU411,"&lt;&gt;")=0,"",SUMPRODUCT(((Recommendations[ImplStatus]="Implemented")+(Recommendations[ImplStatus]="Compensated"))*ISNUMBER(MATCH(Recommendations[Id],H411:AU411,0)))/COUNTIF(H411:AU411,"&lt;&gt;"))</f>
        <v/>
      </c>
      <c r="H411" s="243"/>
      <c r="I411" s="243"/>
      <c r="J411" s="243"/>
      <c r="K411" s="243"/>
      <c r="L411" s="243"/>
      <c r="M411" s="243"/>
      <c r="N411" s="243"/>
      <c r="O411" s="243"/>
      <c r="P411" s="243"/>
      <c r="Q411" s="243"/>
      <c r="R411" s="243"/>
      <c r="S411" s="243"/>
      <c r="T411" s="243"/>
      <c r="U411" s="243"/>
      <c r="V411" s="243"/>
      <c r="W411" s="243"/>
      <c r="X411" s="243"/>
      <c r="Y411" s="243"/>
      <c r="Z411" s="243"/>
      <c r="AA411" s="243"/>
      <c r="AB411" s="243"/>
      <c r="AC411" s="243"/>
      <c r="AD411" s="243"/>
      <c r="AE411" s="243"/>
      <c r="AF411" s="243"/>
      <c r="AG411" s="243"/>
      <c r="AH411" s="243"/>
      <c r="AI411" s="243"/>
      <c r="AJ411" s="243"/>
      <c r="AK411" s="243"/>
      <c r="AL411" s="243"/>
      <c r="AM411" s="243"/>
      <c r="AN411" s="243"/>
      <c r="AO411" s="243"/>
      <c r="AP411" s="243"/>
      <c r="AQ411" s="243"/>
      <c r="AR411" s="243"/>
      <c r="AS411" s="243"/>
      <c r="AT411" s="243"/>
      <c r="AU411" s="257"/>
    </row>
    <row r="412" spans="1:47" ht="60" customHeight="1" x14ac:dyDescent="0.35">
      <c r="A412" s="253" t="s">
        <v>6201</v>
      </c>
      <c r="B412" s="231" t="s">
        <v>6283</v>
      </c>
      <c r="C412" s="232" t="s">
        <v>6286</v>
      </c>
      <c r="D412" s="235" t="s">
        <v>6287</v>
      </c>
      <c r="E412" s="236" t="s">
        <v>5458</v>
      </c>
      <c r="F412" s="239" t="s">
        <v>6208</v>
      </c>
      <c r="G412" s="242" t="str">
        <f>IF(COUNTIF(H412:AU412,"&lt;&gt;")=0,"",SUMPRODUCT(((Recommendations[ImplStatus]="Implemented")+(Recommendations[ImplStatus]="Compensated"))*ISNUMBER(MATCH(Recommendations[Id],H412:AU412,0)))/COUNTIF(H412:AU412,"&lt;&gt;"))</f>
        <v/>
      </c>
      <c r="H412" s="243"/>
      <c r="I412" s="243"/>
      <c r="J412" s="243"/>
      <c r="K412" s="243"/>
      <c r="L412" s="243"/>
      <c r="M412" s="243"/>
      <c r="N412" s="243"/>
      <c r="O412" s="243"/>
      <c r="P412" s="243"/>
      <c r="Q412" s="243"/>
      <c r="R412" s="243"/>
      <c r="S412" s="243"/>
      <c r="T412" s="243"/>
      <c r="U412" s="243"/>
      <c r="V412" s="243"/>
      <c r="W412" s="243"/>
      <c r="X412" s="243"/>
      <c r="Y412" s="243"/>
      <c r="Z412" s="243"/>
      <c r="AA412" s="243"/>
      <c r="AB412" s="243"/>
      <c r="AC412" s="243"/>
      <c r="AD412" s="243"/>
      <c r="AE412" s="243"/>
      <c r="AF412" s="243"/>
      <c r="AG412" s="243"/>
      <c r="AH412" s="243"/>
      <c r="AI412" s="243"/>
      <c r="AJ412" s="243"/>
      <c r="AK412" s="243"/>
      <c r="AL412" s="243"/>
      <c r="AM412" s="243"/>
      <c r="AN412" s="243"/>
      <c r="AO412" s="243"/>
      <c r="AP412" s="243"/>
      <c r="AQ412" s="243"/>
      <c r="AR412" s="243"/>
      <c r="AS412" s="243"/>
      <c r="AT412" s="243"/>
      <c r="AU412" s="257"/>
    </row>
    <row r="413" spans="1:47" ht="60" customHeight="1" x14ac:dyDescent="0.35">
      <c r="A413" s="253" t="s">
        <v>6201</v>
      </c>
      <c r="B413" s="231" t="s">
        <v>6283</v>
      </c>
      <c r="C413" s="232" t="s">
        <v>6288</v>
      </c>
      <c r="D413" s="235" t="s">
        <v>6289</v>
      </c>
      <c r="E413" s="236" t="s">
        <v>5458</v>
      </c>
      <c r="F413" s="239" t="s">
        <v>6208</v>
      </c>
      <c r="G413" s="242" t="str">
        <f>IF(COUNTIF(H413:AU413,"&lt;&gt;")=0,"",SUMPRODUCT(((Recommendations[ImplStatus]="Implemented")+(Recommendations[ImplStatus]="Compensated"))*ISNUMBER(MATCH(Recommendations[Id],H413:AU413,0)))/COUNTIF(H413:AU413,"&lt;&gt;"))</f>
        <v/>
      </c>
      <c r="H413" s="243"/>
      <c r="I413" s="243"/>
      <c r="J413" s="243"/>
      <c r="K413" s="243"/>
      <c r="L413" s="243"/>
      <c r="M413" s="243"/>
      <c r="N413" s="243"/>
      <c r="O413" s="243"/>
      <c r="P413" s="243"/>
      <c r="Q413" s="243"/>
      <c r="R413" s="243"/>
      <c r="S413" s="243"/>
      <c r="T413" s="243"/>
      <c r="U413" s="243"/>
      <c r="V413" s="243"/>
      <c r="W413" s="243"/>
      <c r="X413" s="243"/>
      <c r="Y413" s="243"/>
      <c r="Z413" s="243"/>
      <c r="AA413" s="243"/>
      <c r="AB413" s="243"/>
      <c r="AC413" s="243"/>
      <c r="AD413" s="243"/>
      <c r="AE413" s="243"/>
      <c r="AF413" s="243"/>
      <c r="AG413" s="243"/>
      <c r="AH413" s="243"/>
      <c r="AI413" s="243"/>
      <c r="AJ413" s="243"/>
      <c r="AK413" s="243"/>
      <c r="AL413" s="243"/>
      <c r="AM413" s="243"/>
      <c r="AN413" s="243"/>
      <c r="AO413" s="243"/>
      <c r="AP413" s="243"/>
      <c r="AQ413" s="243"/>
      <c r="AR413" s="243"/>
      <c r="AS413" s="243"/>
      <c r="AT413" s="243"/>
      <c r="AU413" s="257"/>
    </row>
    <row r="414" spans="1:47" ht="60" customHeight="1" x14ac:dyDescent="0.35">
      <c r="A414" s="253" t="s">
        <v>6201</v>
      </c>
      <c r="B414" s="231" t="s">
        <v>6283</v>
      </c>
      <c r="C414" s="232" t="s">
        <v>6290</v>
      </c>
      <c r="D414" s="235" t="s">
        <v>6291</v>
      </c>
      <c r="E414" s="236" t="s">
        <v>5458</v>
      </c>
      <c r="F414" s="239" t="s">
        <v>6208</v>
      </c>
      <c r="G414" s="242" t="str">
        <f>IF(COUNTIF(H414:AU414,"&lt;&gt;")=0,"",SUMPRODUCT(((Recommendations[ImplStatus]="Implemented")+(Recommendations[ImplStatus]="Compensated"))*ISNUMBER(MATCH(Recommendations[Id],H414:AU414,0)))/COUNTIF(H414:AU414,"&lt;&gt;"))</f>
        <v/>
      </c>
      <c r="H414" s="243"/>
      <c r="I414" s="243"/>
      <c r="J414" s="243"/>
      <c r="K414" s="243"/>
      <c r="L414" s="243"/>
      <c r="M414" s="243"/>
      <c r="N414" s="243"/>
      <c r="O414" s="243"/>
      <c r="P414" s="243"/>
      <c r="Q414" s="243"/>
      <c r="R414" s="243"/>
      <c r="S414" s="243"/>
      <c r="T414" s="243"/>
      <c r="U414" s="243"/>
      <c r="V414" s="243"/>
      <c r="W414" s="243"/>
      <c r="X414" s="243"/>
      <c r="Y414" s="243"/>
      <c r="Z414" s="243"/>
      <c r="AA414" s="243"/>
      <c r="AB414" s="243"/>
      <c r="AC414" s="243"/>
      <c r="AD414" s="243"/>
      <c r="AE414" s="243"/>
      <c r="AF414" s="243"/>
      <c r="AG414" s="243"/>
      <c r="AH414" s="243"/>
      <c r="AI414" s="243"/>
      <c r="AJ414" s="243"/>
      <c r="AK414" s="243"/>
      <c r="AL414" s="243"/>
      <c r="AM414" s="243"/>
      <c r="AN414" s="243"/>
      <c r="AO414" s="243"/>
      <c r="AP414" s="243"/>
      <c r="AQ414" s="243"/>
      <c r="AR414" s="243"/>
      <c r="AS414" s="243"/>
      <c r="AT414" s="243"/>
      <c r="AU414" s="257"/>
    </row>
    <row r="415" spans="1:47" ht="60" customHeight="1" x14ac:dyDescent="0.35">
      <c r="A415" s="253" t="s">
        <v>6201</v>
      </c>
      <c r="B415" s="231" t="s">
        <v>6283</v>
      </c>
      <c r="C415" s="232" t="s">
        <v>6292</v>
      </c>
      <c r="D415" s="235" t="s">
        <v>6293</v>
      </c>
      <c r="E415" s="236" t="s">
        <v>5487</v>
      </c>
      <c r="F415" s="239" t="s">
        <v>6208</v>
      </c>
      <c r="G415" s="242" t="str">
        <f>IF(COUNTIF(H415:AU415,"&lt;&gt;")=0,"",SUMPRODUCT(((Recommendations[ImplStatus]="Implemented")+(Recommendations[ImplStatus]="Compensated"))*ISNUMBER(MATCH(Recommendations[Id],H415:AU415,0)))/COUNTIF(H415:AU415,"&lt;&gt;"))</f>
        <v/>
      </c>
      <c r="H415" s="243"/>
      <c r="I415" s="243"/>
      <c r="J415" s="243"/>
      <c r="K415" s="243"/>
      <c r="L415" s="243"/>
      <c r="M415" s="243"/>
      <c r="N415" s="243"/>
      <c r="O415" s="243"/>
      <c r="P415" s="243"/>
      <c r="Q415" s="243"/>
      <c r="R415" s="243"/>
      <c r="S415" s="243"/>
      <c r="T415" s="243"/>
      <c r="U415" s="243"/>
      <c r="V415" s="243"/>
      <c r="W415" s="243"/>
      <c r="X415" s="243"/>
      <c r="Y415" s="243"/>
      <c r="Z415" s="243"/>
      <c r="AA415" s="243"/>
      <c r="AB415" s="243"/>
      <c r="AC415" s="243"/>
      <c r="AD415" s="243"/>
      <c r="AE415" s="243"/>
      <c r="AF415" s="243"/>
      <c r="AG415" s="243"/>
      <c r="AH415" s="243"/>
      <c r="AI415" s="243"/>
      <c r="AJ415" s="243"/>
      <c r="AK415" s="243"/>
      <c r="AL415" s="243"/>
      <c r="AM415" s="243"/>
      <c r="AN415" s="243"/>
      <c r="AO415" s="243"/>
      <c r="AP415" s="243"/>
      <c r="AQ415" s="243"/>
      <c r="AR415" s="243"/>
      <c r="AS415" s="243"/>
      <c r="AT415" s="243"/>
      <c r="AU415" s="257"/>
    </row>
    <row r="416" spans="1:47" ht="60" customHeight="1" x14ac:dyDescent="0.35">
      <c r="A416" s="253" t="s">
        <v>6201</v>
      </c>
      <c r="B416" s="231" t="s">
        <v>6283</v>
      </c>
      <c r="C416" s="232" t="s">
        <v>6294</v>
      </c>
      <c r="D416" s="235" t="s">
        <v>6295</v>
      </c>
      <c r="E416" s="236" t="s">
        <v>5487</v>
      </c>
      <c r="F416" s="239" t="s">
        <v>6296</v>
      </c>
      <c r="G416" s="242" t="str">
        <f>IF(COUNTIF(H416:AU416,"&lt;&gt;")=0,"",SUMPRODUCT(((Recommendations[ImplStatus]="Implemented")+(Recommendations[ImplStatus]="Compensated"))*ISNUMBER(MATCH(Recommendations[Id],H416:AU416,0)))/COUNTIF(H416:AU416,"&lt;&gt;"))</f>
        <v/>
      </c>
      <c r="H416" s="243"/>
      <c r="I416" s="243"/>
      <c r="J416" s="243"/>
      <c r="K416" s="243"/>
      <c r="L416" s="243"/>
      <c r="M416" s="243"/>
      <c r="N416" s="243"/>
      <c r="O416" s="243"/>
      <c r="P416" s="243"/>
      <c r="Q416" s="243"/>
      <c r="R416" s="243"/>
      <c r="S416" s="243"/>
      <c r="T416" s="243"/>
      <c r="U416" s="243"/>
      <c r="V416" s="243"/>
      <c r="W416" s="243"/>
      <c r="X416" s="243"/>
      <c r="Y416" s="243"/>
      <c r="Z416" s="243"/>
      <c r="AA416" s="243"/>
      <c r="AB416" s="243"/>
      <c r="AC416" s="243"/>
      <c r="AD416" s="243"/>
      <c r="AE416" s="243"/>
      <c r="AF416" s="243"/>
      <c r="AG416" s="243"/>
      <c r="AH416" s="243"/>
      <c r="AI416" s="243"/>
      <c r="AJ416" s="243"/>
      <c r="AK416" s="243"/>
      <c r="AL416" s="243"/>
      <c r="AM416" s="243"/>
      <c r="AN416" s="243"/>
      <c r="AO416" s="243"/>
      <c r="AP416" s="243"/>
      <c r="AQ416" s="243"/>
      <c r="AR416" s="243"/>
      <c r="AS416" s="243"/>
      <c r="AT416" s="243"/>
      <c r="AU416" s="257"/>
    </row>
    <row r="417" spans="1:47" ht="60" customHeight="1" x14ac:dyDescent="0.35">
      <c r="A417" s="253" t="s">
        <v>6201</v>
      </c>
      <c r="B417" s="231" t="s">
        <v>6283</v>
      </c>
      <c r="C417" s="232" t="s">
        <v>6297</v>
      </c>
      <c r="D417" s="235" t="s">
        <v>6298</v>
      </c>
      <c r="E417" s="236" t="s">
        <v>5487</v>
      </c>
      <c r="F417" s="239" t="s">
        <v>6296</v>
      </c>
      <c r="G417" s="242" t="str">
        <f>IF(COUNTIF(H417:AU417,"&lt;&gt;")=0,"",SUMPRODUCT(((Recommendations[ImplStatus]="Implemented")+(Recommendations[ImplStatus]="Compensated"))*ISNUMBER(MATCH(Recommendations[Id],H417:AU417,0)))/COUNTIF(H417:AU417,"&lt;&gt;"))</f>
        <v/>
      </c>
      <c r="H417" s="243"/>
      <c r="I417" s="243"/>
      <c r="J417" s="243"/>
      <c r="K417" s="243"/>
      <c r="L417" s="243"/>
      <c r="M417" s="243"/>
      <c r="N417" s="243"/>
      <c r="O417" s="243"/>
      <c r="P417" s="243"/>
      <c r="Q417" s="243"/>
      <c r="R417" s="243"/>
      <c r="S417" s="243"/>
      <c r="T417" s="243"/>
      <c r="U417" s="243"/>
      <c r="V417" s="243"/>
      <c r="W417" s="243"/>
      <c r="X417" s="243"/>
      <c r="Y417" s="243"/>
      <c r="Z417" s="243"/>
      <c r="AA417" s="243"/>
      <c r="AB417" s="243"/>
      <c r="AC417" s="243"/>
      <c r="AD417" s="243"/>
      <c r="AE417" s="243"/>
      <c r="AF417" s="243"/>
      <c r="AG417" s="243"/>
      <c r="AH417" s="243"/>
      <c r="AI417" s="243"/>
      <c r="AJ417" s="243"/>
      <c r="AK417" s="243"/>
      <c r="AL417" s="243"/>
      <c r="AM417" s="243"/>
      <c r="AN417" s="243"/>
      <c r="AO417" s="243"/>
      <c r="AP417" s="243"/>
      <c r="AQ417" s="243"/>
      <c r="AR417" s="243"/>
      <c r="AS417" s="243"/>
      <c r="AT417" s="243"/>
      <c r="AU417" s="257"/>
    </row>
    <row r="418" spans="1:47" ht="60" customHeight="1" x14ac:dyDescent="0.35">
      <c r="A418" s="253" t="s">
        <v>6201</v>
      </c>
      <c r="B418" s="231" t="s">
        <v>6283</v>
      </c>
      <c r="C418" s="232" t="s">
        <v>6299</v>
      </c>
      <c r="D418" s="235" t="s">
        <v>6300</v>
      </c>
      <c r="E418" s="236" t="s">
        <v>5737</v>
      </c>
      <c r="F418" s="239" t="s">
        <v>6296</v>
      </c>
      <c r="G418" s="242" t="str">
        <f>IF(COUNTIF(H418:AU418,"&lt;&gt;")=0,"",SUMPRODUCT(((Recommendations[ImplStatus]="Implemented")+(Recommendations[ImplStatus]="Compensated"))*ISNUMBER(MATCH(Recommendations[Id],H418:AU418,0)))/COUNTIF(H418:AU418,"&lt;&gt;"))</f>
        <v/>
      </c>
      <c r="H418" s="243"/>
      <c r="I418" s="243"/>
      <c r="J418" s="243"/>
      <c r="K418" s="243"/>
      <c r="L418" s="243"/>
      <c r="M418" s="243"/>
      <c r="N418" s="243"/>
      <c r="O418" s="243"/>
      <c r="P418" s="243"/>
      <c r="Q418" s="243"/>
      <c r="R418" s="243"/>
      <c r="S418" s="243"/>
      <c r="T418" s="243"/>
      <c r="U418" s="243"/>
      <c r="V418" s="243"/>
      <c r="W418" s="243"/>
      <c r="X418" s="243"/>
      <c r="Y418" s="243"/>
      <c r="Z418" s="243"/>
      <c r="AA418" s="243"/>
      <c r="AB418" s="243"/>
      <c r="AC418" s="243"/>
      <c r="AD418" s="243"/>
      <c r="AE418" s="243"/>
      <c r="AF418" s="243"/>
      <c r="AG418" s="243"/>
      <c r="AH418" s="243"/>
      <c r="AI418" s="243"/>
      <c r="AJ418" s="243"/>
      <c r="AK418" s="243"/>
      <c r="AL418" s="243"/>
      <c r="AM418" s="243"/>
      <c r="AN418" s="243"/>
      <c r="AO418" s="243"/>
      <c r="AP418" s="243"/>
      <c r="AQ418" s="243"/>
      <c r="AR418" s="243"/>
      <c r="AS418" s="243"/>
      <c r="AT418" s="243"/>
      <c r="AU418" s="257"/>
    </row>
    <row r="419" spans="1:47" ht="60" customHeight="1" x14ac:dyDescent="0.35">
      <c r="A419" s="253" t="s">
        <v>6201</v>
      </c>
      <c r="B419" s="231" t="s">
        <v>6283</v>
      </c>
      <c r="C419" s="232" t="s">
        <v>6301</v>
      </c>
      <c r="D419" s="235" t="s">
        <v>6302</v>
      </c>
      <c r="E419" s="236" t="s">
        <v>5487</v>
      </c>
      <c r="F419" s="239" t="s">
        <v>6296</v>
      </c>
      <c r="G419" s="242" t="str">
        <f>IF(COUNTIF(H419:AU419,"&lt;&gt;")=0,"",SUMPRODUCT(((Recommendations[ImplStatus]="Implemented")+(Recommendations[ImplStatus]="Compensated"))*ISNUMBER(MATCH(Recommendations[Id],H419:AU419,0)))/COUNTIF(H419:AU419,"&lt;&gt;"))</f>
        <v/>
      </c>
      <c r="H419" s="243"/>
      <c r="I419" s="243"/>
      <c r="J419" s="243"/>
      <c r="K419" s="243"/>
      <c r="L419" s="243"/>
      <c r="M419" s="243"/>
      <c r="N419" s="243"/>
      <c r="O419" s="243"/>
      <c r="P419" s="243"/>
      <c r="Q419" s="243"/>
      <c r="R419" s="243"/>
      <c r="S419" s="243"/>
      <c r="T419" s="243"/>
      <c r="U419" s="243"/>
      <c r="V419" s="243"/>
      <c r="W419" s="243"/>
      <c r="X419" s="243"/>
      <c r="Y419" s="243"/>
      <c r="Z419" s="243"/>
      <c r="AA419" s="243"/>
      <c r="AB419" s="243"/>
      <c r="AC419" s="243"/>
      <c r="AD419" s="243"/>
      <c r="AE419" s="243"/>
      <c r="AF419" s="243"/>
      <c r="AG419" s="243"/>
      <c r="AH419" s="243"/>
      <c r="AI419" s="243"/>
      <c r="AJ419" s="243"/>
      <c r="AK419" s="243"/>
      <c r="AL419" s="243"/>
      <c r="AM419" s="243"/>
      <c r="AN419" s="243"/>
      <c r="AO419" s="243"/>
      <c r="AP419" s="243"/>
      <c r="AQ419" s="243"/>
      <c r="AR419" s="243"/>
      <c r="AS419" s="243"/>
      <c r="AT419" s="243"/>
      <c r="AU419" s="257"/>
    </row>
    <row r="420" spans="1:47" ht="60" customHeight="1" x14ac:dyDescent="0.35">
      <c r="A420" s="253" t="s">
        <v>6201</v>
      </c>
      <c r="B420" s="231" t="s">
        <v>6283</v>
      </c>
      <c r="C420" s="232" t="s">
        <v>6303</v>
      </c>
      <c r="D420" s="235" t="s">
        <v>6304</v>
      </c>
      <c r="E420" s="236" t="s">
        <v>5737</v>
      </c>
      <c r="F420" s="239" t="s">
        <v>6296</v>
      </c>
      <c r="G420" s="242" t="str">
        <f>IF(COUNTIF(H420:AU420,"&lt;&gt;")=0,"",SUMPRODUCT(((Recommendations[ImplStatus]="Implemented")+(Recommendations[ImplStatus]="Compensated"))*ISNUMBER(MATCH(Recommendations[Id],H420:AU420,0)))/COUNTIF(H420:AU420,"&lt;&gt;"))</f>
        <v/>
      </c>
      <c r="H420" s="243"/>
      <c r="I420" s="243"/>
      <c r="J420" s="243"/>
      <c r="K420" s="243"/>
      <c r="L420" s="243"/>
      <c r="M420" s="243"/>
      <c r="N420" s="243"/>
      <c r="O420" s="243"/>
      <c r="P420" s="243"/>
      <c r="Q420" s="243"/>
      <c r="R420" s="243"/>
      <c r="S420" s="243"/>
      <c r="T420" s="243"/>
      <c r="U420" s="243"/>
      <c r="V420" s="243"/>
      <c r="W420" s="243"/>
      <c r="X420" s="243"/>
      <c r="Y420" s="243"/>
      <c r="Z420" s="243"/>
      <c r="AA420" s="243"/>
      <c r="AB420" s="243"/>
      <c r="AC420" s="243"/>
      <c r="AD420" s="243"/>
      <c r="AE420" s="243"/>
      <c r="AF420" s="243"/>
      <c r="AG420" s="243"/>
      <c r="AH420" s="243"/>
      <c r="AI420" s="243"/>
      <c r="AJ420" s="243"/>
      <c r="AK420" s="243"/>
      <c r="AL420" s="243"/>
      <c r="AM420" s="243"/>
      <c r="AN420" s="243"/>
      <c r="AO420" s="243"/>
      <c r="AP420" s="243"/>
      <c r="AQ420" s="243"/>
      <c r="AR420" s="243"/>
      <c r="AS420" s="243"/>
      <c r="AT420" s="243"/>
      <c r="AU420" s="257"/>
    </row>
    <row r="421" spans="1:47" ht="60" customHeight="1" x14ac:dyDescent="0.35">
      <c r="A421" s="253" t="s">
        <v>6201</v>
      </c>
      <c r="B421" s="231" t="s">
        <v>6283</v>
      </c>
      <c r="C421" s="232" t="s">
        <v>6305</v>
      </c>
      <c r="D421" s="235" t="s">
        <v>6306</v>
      </c>
      <c r="E421" s="236" t="s">
        <v>5737</v>
      </c>
      <c r="F421" s="239" t="s">
        <v>6296</v>
      </c>
      <c r="G421" s="242" t="str">
        <f>IF(COUNTIF(H421:AU421,"&lt;&gt;")=0,"",SUMPRODUCT(((Recommendations[ImplStatus]="Implemented")+(Recommendations[ImplStatus]="Compensated"))*ISNUMBER(MATCH(Recommendations[Id],H421:AU421,0)))/COUNTIF(H421:AU421,"&lt;&gt;"))</f>
        <v/>
      </c>
      <c r="H421" s="243"/>
      <c r="I421" s="243"/>
      <c r="J421" s="243"/>
      <c r="K421" s="243"/>
      <c r="L421" s="243"/>
      <c r="M421" s="243"/>
      <c r="N421" s="243"/>
      <c r="O421" s="243"/>
      <c r="P421" s="243"/>
      <c r="Q421" s="243"/>
      <c r="R421" s="243"/>
      <c r="S421" s="243"/>
      <c r="T421" s="243"/>
      <c r="U421" s="243"/>
      <c r="V421" s="243"/>
      <c r="W421" s="243"/>
      <c r="X421" s="243"/>
      <c r="Y421" s="243"/>
      <c r="Z421" s="243"/>
      <c r="AA421" s="243"/>
      <c r="AB421" s="243"/>
      <c r="AC421" s="243"/>
      <c r="AD421" s="243"/>
      <c r="AE421" s="243"/>
      <c r="AF421" s="243"/>
      <c r="AG421" s="243"/>
      <c r="AH421" s="243"/>
      <c r="AI421" s="243"/>
      <c r="AJ421" s="243"/>
      <c r="AK421" s="243"/>
      <c r="AL421" s="243"/>
      <c r="AM421" s="243"/>
      <c r="AN421" s="243"/>
      <c r="AO421" s="243"/>
      <c r="AP421" s="243"/>
      <c r="AQ421" s="243"/>
      <c r="AR421" s="243"/>
      <c r="AS421" s="243"/>
      <c r="AT421" s="243"/>
      <c r="AU421" s="257"/>
    </row>
    <row r="422" spans="1:47" ht="60" customHeight="1" x14ac:dyDescent="0.35">
      <c r="A422" s="253" t="s">
        <v>6201</v>
      </c>
      <c r="B422" s="231" t="s">
        <v>6283</v>
      </c>
      <c r="C422" s="232" t="s">
        <v>6307</v>
      </c>
      <c r="D422" s="235" t="s">
        <v>6308</v>
      </c>
      <c r="E422" s="236" t="s">
        <v>5487</v>
      </c>
      <c r="F422" s="239" t="s">
        <v>6296</v>
      </c>
      <c r="G422" s="242" t="str">
        <f>IF(COUNTIF(H422:AU422,"&lt;&gt;")=0,"",SUMPRODUCT(((Recommendations[ImplStatus]="Implemented")+(Recommendations[ImplStatus]="Compensated"))*ISNUMBER(MATCH(Recommendations[Id],H422:AU422,0)))/COUNTIF(H422:AU422,"&lt;&gt;"))</f>
        <v/>
      </c>
      <c r="H422" s="243"/>
      <c r="I422" s="243"/>
      <c r="J422" s="243"/>
      <c r="K422" s="243"/>
      <c r="L422" s="243"/>
      <c r="M422" s="243"/>
      <c r="N422" s="243"/>
      <c r="O422" s="243"/>
      <c r="P422" s="243"/>
      <c r="Q422" s="243"/>
      <c r="R422" s="243"/>
      <c r="S422" s="243"/>
      <c r="T422" s="243"/>
      <c r="U422" s="243"/>
      <c r="V422" s="243"/>
      <c r="W422" s="243"/>
      <c r="X422" s="243"/>
      <c r="Y422" s="243"/>
      <c r="Z422" s="243"/>
      <c r="AA422" s="243"/>
      <c r="AB422" s="243"/>
      <c r="AC422" s="243"/>
      <c r="AD422" s="243"/>
      <c r="AE422" s="243"/>
      <c r="AF422" s="243"/>
      <c r="AG422" s="243"/>
      <c r="AH422" s="243"/>
      <c r="AI422" s="243"/>
      <c r="AJ422" s="243"/>
      <c r="AK422" s="243"/>
      <c r="AL422" s="243"/>
      <c r="AM422" s="243"/>
      <c r="AN422" s="243"/>
      <c r="AO422" s="243"/>
      <c r="AP422" s="243"/>
      <c r="AQ422" s="243"/>
      <c r="AR422" s="243"/>
      <c r="AS422" s="243"/>
      <c r="AT422" s="243"/>
      <c r="AU422" s="257"/>
    </row>
    <row r="423" spans="1:47" ht="60" customHeight="1" x14ac:dyDescent="0.35">
      <c r="A423" s="253" t="s">
        <v>6201</v>
      </c>
      <c r="B423" s="231" t="s">
        <v>6283</v>
      </c>
      <c r="C423" s="232" t="s">
        <v>6309</v>
      </c>
      <c r="D423" s="235" t="s">
        <v>6310</v>
      </c>
      <c r="E423" s="236" t="s">
        <v>5487</v>
      </c>
      <c r="F423" s="239" t="s">
        <v>6296</v>
      </c>
      <c r="G423" s="242" t="str">
        <f>IF(COUNTIF(H423:AU423,"&lt;&gt;")=0,"",SUMPRODUCT(((Recommendations[ImplStatus]="Implemented")+(Recommendations[ImplStatus]="Compensated"))*ISNUMBER(MATCH(Recommendations[Id],H423:AU423,0)))/COUNTIF(H423:AU423,"&lt;&gt;"))</f>
        <v/>
      </c>
      <c r="H423" s="243"/>
      <c r="I423" s="243"/>
      <c r="J423" s="243"/>
      <c r="K423" s="243"/>
      <c r="L423" s="243"/>
      <c r="M423" s="243"/>
      <c r="N423" s="243"/>
      <c r="O423" s="243"/>
      <c r="P423" s="243"/>
      <c r="Q423" s="243"/>
      <c r="R423" s="243"/>
      <c r="S423" s="243"/>
      <c r="T423" s="243"/>
      <c r="U423" s="243"/>
      <c r="V423" s="243"/>
      <c r="W423" s="243"/>
      <c r="X423" s="243"/>
      <c r="Y423" s="243"/>
      <c r="Z423" s="243"/>
      <c r="AA423" s="243"/>
      <c r="AB423" s="243"/>
      <c r="AC423" s="243"/>
      <c r="AD423" s="243"/>
      <c r="AE423" s="243"/>
      <c r="AF423" s="243"/>
      <c r="AG423" s="243"/>
      <c r="AH423" s="243"/>
      <c r="AI423" s="243"/>
      <c r="AJ423" s="243"/>
      <c r="AK423" s="243"/>
      <c r="AL423" s="243"/>
      <c r="AM423" s="243"/>
      <c r="AN423" s="243"/>
      <c r="AO423" s="243"/>
      <c r="AP423" s="243"/>
      <c r="AQ423" s="243"/>
      <c r="AR423" s="243"/>
      <c r="AS423" s="243"/>
      <c r="AT423" s="243"/>
      <c r="AU423" s="257"/>
    </row>
    <row r="424" spans="1:47" ht="60" customHeight="1" outlineLevel="1" x14ac:dyDescent="0.35">
      <c r="A424" s="251" t="s">
        <v>6311</v>
      </c>
      <c r="B424" s="229"/>
      <c r="C424" s="229"/>
      <c r="D424" s="233"/>
      <c r="E424" s="229"/>
      <c r="F424" s="237"/>
      <c r="G424" s="240" t="str">
        <f>IF(COUNTIF(H424:AU424,"&lt;&gt;")=0,"",SUMPRODUCT(((Recommendations[ImplStatus]="Implemented")+(Recommendations[ImplStatus]="Compensated"))*ISNUMBER(MATCH(Recommendations[Id],H424:AU424,0)))/COUNTIF(H424:AU424,"&lt;&gt;"))</f>
        <v/>
      </c>
      <c r="H424" s="237"/>
      <c r="I424" s="237"/>
      <c r="J424" s="237"/>
      <c r="K424" s="237"/>
      <c r="L424" s="237"/>
      <c r="M424" s="237"/>
      <c r="N424" s="237"/>
      <c r="O424" s="237"/>
      <c r="P424" s="237"/>
      <c r="Q424" s="237"/>
      <c r="R424" s="237"/>
      <c r="S424" s="237"/>
      <c r="T424" s="237"/>
      <c r="U424" s="237"/>
      <c r="V424" s="237"/>
      <c r="W424" s="237"/>
      <c r="X424" s="237"/>
      <c r="Y424" s="237"/>
      <c r="Z424" s="237"/>
      <c r="AA424" s="237"/>
      <c r="AB424" s="237"/>
      <c r="AC424" s="237"/>
      <c r="AD424" s="237"/>
      <c r="AE424" s="237"/>
      <c r="AF424" s="237"/>
      <c r="AG424" s="237"/>
      <c r="AH424" s="237"/>
      <c r="AI424" s="237"/>
      <c r="AJ424" s="237"/>
      <c r="AK424" s="237"/>
      <c r="AL424" s="237"/>
      <c r="AM424" s="237"/>
      <c r="AN424" s="237"/>
      <c r="AO424" s="237"/>
      <c r="AP424" s="237"/>
      <c r="AQ424" s="237"/>
      <c r="AR424" s="237"/>
      <c r="AS424" s="237"/>
      <c r="AT424" s="237"/>
      <c r="AU424" s="255"/>
    </row>
    <row r="425" spans="1:47" ht="60" customHeight="1" outlineLevel="2" x14ac:dyDescent="0.35">
      <c r="A425" s="252" t="s">
        <v>6311</v>
      </c>
      <c r="B425" s="230" t="s">
        <v>6312</v>
      </c>
      <c r="C425" s="230"/>
      <c r="D425" s="234"/>
      <c r="E425" s="230"/>
      <c r="F425" s="238"/>
      <c r="G425" s="241" t="str">
        <f>IF(COUNTIF(H425:AU425,"&lt;&gt;")=0,"",SUMPRODUCT(((Recommendations[ImplStatus]="Implemented")+(Recommendations[ImplStatus]="Compensated"))*ISNUMBER(MATCH(Recommendations[Id],H425:AU425,0)))/COUNTIF(H425:AU425,"&lt;&gt;"))</f>
        <v/>
      </c>
      <c r="H425" s="238"/>
      <c r="I425" s="238"/>
      <c r="J425" s="238"/>
      <c r="K425" s="238"/>
      <c r="L425" s="238"/>
      <c r="M425" s="238"/>
      <c r="N425" s="238"/>
      <c r="O425" s="238"/>
      <c r="P425" s="238"/>
      <c r="Q425" s="238"/>
      <c r="R425" s="238"/>
      <c r="S425" s="238"/>
      <c r="T425" s="238"/>
      <c r="U425" s="238"/>
      <c r="V425" s="238"/>
      <c r="W425" s="238"/>
      <c r="X425" s="238"/>
      <c r="Y425" s="238"/>
      <c r="Z425" s="238"/>
      <c r="AA425" s="238"/>
      <c r="AB425" s="238"/>
      <c r="AC425" s="238"/>
      <c r="AD425" s="238"/>
      <c r="AE425" s="238"/>
      <c r="AF425" s="238"/>
      <c r="AG425" s="238"/>
      <c r="AH425" s="238"/>
      <c r="AI425" s="238"/>
      <c r="AJ425" s="238"/>
      <c r="AK425" s="238"/>
      <c r="AL425" s="238"/>
      <c r="AM425" s="238"/>
      <c r="AN425" s="238"/>
      <c r="AO425" s="238"/>
      <c r="AP425" s="238"/>
      <c r="AQ425" s="238"/>
      <c r="AR425" s="238"/>
      <c r="AS425" s="238"/>
      <c r="AT425" s="238"/>
      <c r="AU425" s="256"/>
    </row>
    <row r="426" spans="1:47" ht="60" customHeight="1" x14ac:dyDescent="0.35">
      <c r="A426" s="253" t="s">
        <v>6311</v>
      </c>
      <c r="B426" s="231" t="s">
        <v>6312</v>
      </c>
      <c r="C426" s="232" t="s">
        <v>6313</v>
      </c>
      <c r="D426" s="235" t="s">
        <v>6314</v>
      </c>
      <c r="E426" s="236" t="s">
        <v>5458</v>
      </c>
      <c r="F426" s="239" t="s">
        <v>6275</v>
      </c>
      <c r="G426" s="242" t="str">
        <f>IF(COUNTIF(H426:AU426,"&lt;&gt;")=0,"",SUMPRODUCT(((Recommendations[ImplStatus]="Implemented")+(Recommendations[ImplStatus]="Compensated"))*ISNUMBER(MATCH(Recommendations[Id],H426:AU426,0)))/COUNTIF(H426:AU426,"&lt;&gt;"))</f>
        <v/>
      </c>
      <c r="H426" s="243"/>
      <c r="I426" s="243"/>
      <c r="J426" s="243"/>
      <c r="K426" s="243"/>
      <c r="L426" s="243"/>
      <c r="M426" s="243"/>
      <c r="N426" s="243"/>
      <c r="O426" s="243"/>
      <c r="P426" s="243"/>
      <c r="Q426" s="243"/>
      <c r="R426" s="243"/>
      <c r="S426" s="243"/>
      <c r="T426" s="243"/>
      <c r="U426" s="243"/>
      <c r="V426" s="243"/>
      <c r="W426" s="243"/>
      <c r="X426" s="243"/>
      <c r="Y426" s="243"/>
      <c r="Z426" s="243"/>
      <c r="AA426" s="243"/>
      <c r="AB426" s="243"/>
      <c r="AC426" s="243"/>
      <c r="AD426" s="243"/>
      <c r="AE426" s="243"/>
      <c r="AF426" s="243"/>
      <c r="AG426" s="243"/>
      <c r="AH426" s="243"/>
      <c r="AI426" s="243"/>
      <c r="AJ426" s="243"/>
      <c r="AK426" s="243"/>
      <c r="AL426" s="243"/>
      <c r="AM426" s="243"/>
      <c r="AN426" s="243"/>
      <c r="AO426" s="243"/>
      <c r="AP426" s="243"/>
      <c r="AQ426" s="243"/>
      <c r="AR426" s="243"/>
      <c r="AS426" s="243"/>
      <c r="AT426" s="243"/>
      <c r="AU426" s="257"/>
    </row>
    <row r="427" spans="1:47" ht="60" customHeight="1" x14ac:dyDescent="0.35">
      <c r="A427" s="253" t="s">
        <v>6311</v>
      </c>
      <c r="B427" s="231" t="s">
        <v>6312</v>
      </c>
      <c r="C427" s="232" t="s">
        <v>6315</v>
      </c>
      <c r="D427" s="235" t="s">
        <v>6316</v>
      </c>
      <c r="E427" s="236" t="s">
        <v>5458</v>
      </c>
      <c r="F427" s="239" t="s">
        <v>6275</v>
      </c>
      <c r="G427" s="242" t="str">
        <f>IF(COUNTIF(H427:AU427,"&lt;&gt;")=0,"",SUMPRODUCT(((Recommendations[ImplStatus]="Implemented")+(Recommendations[ImplStatus]="Compensated"))*ISNUMBER(MATCH(Recommendations[Id],H427:AU427,0)))/COUNTIF(H427:AU427,"&lt;&gt;"))</f>
        <v/>
      </c>
      <c r="H427" s="243"/>
      <c r="I427" s="243"/>
      <c r="J427" s="243"/>
      <c r="K427" s="243"/>
      <c r="L427" s="243"/>
      <c r="M427" s="243"/>
      <c r="N427" s="243"/>
      <c r="O427" s="243"/>
      <c r="P427" s="243"/>
      <c r="Q427" s="243"/>
      <c r="R427" s="243"/>
      <c r="S427" s="243"/>
      <c r="T427" s="243"/>
      <c r="U427" s="243"/>
      <c r="V427" s="243"/>
      <c r="W427" s="243"/>
      <c r="X427" s="243"/>
      <c r="Y427" s="243"/>
      <c r="Z427" s="243"/>
      <c r="AA427" s="243"/>
      <c r="AB427" s="243"/>
      <c r="AC427" s="243"/>
      <c r="AD427" s="243"/>
      <c r="AE427" s="243"/>
      <c r="AF427" s="243"/>
      <c r="AG427" s="243"/>
      <c r="AH427" s="243"/>
      <c r="AI427" s="243"/>
      <c r="AJ427" s="243"/>
      <c r="AK427" s="243"/>
      <c r="AL427" s="243"/>
      <c r="AM427" s="243"/>
      <c r="AN427" s="243"/>
      <c r="AO427" s="243"/>
      <c r="AP427" s="243"/>
      <c r="AQ427" s="243"/>
      <c r="AR427" s="243"/>
      <c r="AS427" s="243"/>
      <c r="AT427" s="243"/>
      <c r="AU427" s="257"/>
    </row>
    <row r="428" spans="1:47" ht="60" customHeight="1" x14ac:dyDescent="0.35">
      <c r="A428" s="253" t="s">
        <v>6311</v>
      </c>
      <c r="B428" s="231" t="s">
        <v>6312</v>
      </c>
      <c r="C428" s="232" t="s">
        <v>6317</v>
      </c>
      <c r="D428" s="235" t="s">
        <v>6318</v>
      </c>
      <c r="E428" s="236" t="s">
        <v>5737</v>
      </c>
      <c r="F428" s="239" t="s">
        <v>6275</v>
      </c>
      <c r="G428" s="242" t="str">
        <f>IF(COUNTIF(H428:AU428,"&lt;&gt;")=0,"",SUMPRODUCT(((Recommendations[ImplStatus]="Implemented")+(Recommendations[ImplStatus]="Compensated"))*ISNUMBER(MATCH(Recommendations[Id],H428:AU428,0)))/COUNTIF(H428:AU428,"&lt;&gt;"))</f>
        <v/>
      </c>
      <c r="H428" s="243"/>
      <c r="I428" s="243"/>
      <c r="J428" s="243"/>
      <c r="K428" s="243"/>
      <c r="L428" s="243"/>
      <c r="M428" s="243"/>
      <c r="N428" s="243"/>
      <c r="O428" s="243"/>
      <c r="P428" s="243"/>
      <c r="Q428" s="243"/>
      <c r="R428" s="243"/>
      <c r="S428" s="243"/>
      <c r="T428" s="243"/>
      <c r="U428" s="243"/>
      <c r="V428" s="243"/>
      <c r="W428" s="243"/>
      <c r="X428" s="243"/>
      <c r="Y428" s="243"/>
      <c r="Z428" s="243"/>
      <c r="AA428" s="243"/>
      <c r="AB428" s="243"/>
      <c r="AC428" s="243"/>
      <c r="AD428" s="243"/>
      <c r="AE428" s="243"/>
      <c r="AF428" s="243"/>
      <c r="AG428" s="243"/>
      <c r="AH428" s="243"/>
      <c r="AI428" s="243"/>
      <c r="AJ428" s="243"/>
      <c r="AK428" s="243"/>
      <c r="AL428" s="243"/>
      <c r="AM428" s="243"/>
      <c r="AN428" s="243"/>
      <c r="AO428" s="243"/>
      <c r="AP428" s="243"/>
      <c r="AQ428" s="243"/>
      <c r="AR428" s="243"/>
      <c r="AS428" s="243"/>
      <c r="AT428" s="243"/>
      <c r="AU428" s="257"/>
    </row>
    <row r="429" spans="1:47" ht="60" customHeight="1" x14ac:dyDescent="0.35">
      <c r="A429" s="253" t="s">
        <v>6311</v>
      </c>
      <c r="B429" s="231" t="s">
        <v>6312</v>
      </c>
      <c r="C429" s="232" t="s">
        <v>6319</v>
      </c>
      <c r="D429" s="235" t="s">
        <v>6320</v>
      </c>
      <c r="E429" s="236" t="s">
        <v>5487</v>
      </c>
      <c r="F429" s="239" t="s">
        <v>6275</v>
      </c>
      <c r="G429" s="242" t="str">
        <f>IF(COUNTIF(H429:AU429,"&lt;&gt;")=0,"",SUMPRODUCT(((Recommendations[ImplStatus]="Implemented")+(Recommendations[ImplStatus]="Compensated"))*ISNUMBER(MATCH(Recommendations[Id],H429:AU429,0)))/COUNTIF(H429:AU429,"&lt;&gt;"))</f>
        <v/>
      </c>
      <c r="H429" s="243"/>
      <c r="I429" s="243"/>
      <c r="J429" s="243"/>
      <c r="K429" s="243"/>
      <c r="L429" s="243"/>
      <c r="M429" s="243"/>
      <c r="N429" s="243"/>
      <c r="O429" s="243"/>
      <c r="P429" s="243"/>
      <c r="Q429" s="243"/>
      <c r="R429" s="243"/>
      <c r="S429" s="243"/>
      <c r="T429" s="243"/>
      <c r="U429" s="243"/>
      <c r="V429" s="243"/>
      <c r="W429" s="243"/>
      <c r="X429" s="243"/>
      <c r="Y429" s="243"/>
      <c r="Z429" s="243"/>
      <c r="AA429" s="243"/>
      <c r="AB429" s="243"/>
      <c r="AC429" s="243"/>
      <c r="AD429" s="243"/>
      <c r="AE429" s="243"/>
      <c r="AF429" s="243"/>
      <c r="AG429" s="243"/>
      <c r="AH429" s="243"/>
      <c r="AI429" s="243"/>
      <c r="AJ429" s="243"/>
      <c r="AK429" s="243"/>
      <c r="AL429" s="243"/>
      <c r="AM429" s="243"/>
      <c r="AN429" s="243"/>
      <c r="AO429" s="243"/>
      <c r="AP429" s="243"/>
      <c r="AQ429" s="243"/>
      <c r="AR429" s="243"/>
      <c r="AS429" s="243"/>
      <c r="AT429" s="243"/>
      <c r="AU429" s="257"/>
    </row>
    <row r="430" spans="1:47" ht="60" customHeight="1" x14ac:dyDescent="0.35">
      <c r="A430" s="253" t="s">
        <v>6311</v>
      </c>
      <c r="B430" s="231" t="s">
        <v>6312</v>
      </c>
      <c r="C430" s="232" t="s">
        <v>6321</v>
      </c>
      <c r="D430" s="235" t="s">
        <v>6322</v>
      </c>
      <c r="E430" s="236" t="s">
        <v>5487</v>
      </c>
      <c r="F430" s="239" t="s">
        <v>6275</v>
      </c>
      <c r="G430" s="242" t="str">
        <f>IF(COUNTIF(H430:AU430,"&lt;&gt;")=0,"",SUMPRODUCT(((Recommendations[ImplStatus]="Implemented")+(Recommendations[ImplStatus]="Compensated"))*ISNUMBER(MATCH(Recommendations[Id],H430:AU430,0)))/COUNTIF(H430:AU430,"&lt;&gt;"))</f>
        <v/>
      </c>
      <c r="H430" s="243"/>
      <c r="I430" s="243"/>
      <c r="J430" s="243"/>
      <c r="K430" s="243"/>
      <c r="L430" s="243"/>
      <c r="M430" s="243"/>
      <c r="N430" s="243"/>
      <c r="O430" s="243"/>
      <c r="P430" s="243"/>
      <c r="Q430" s="243"/>
      <c r="R430" s="243"/>
      <c r="S430" s="243"/>
      <c r="T430" s="243"/>
      <c r="U430" s="243"/>
      <c r="V430" s="243"/>
      <c r="W430" s="243"/>
      <c r="X430" s="243"/>
      <c r="Y430" s="243"/>
      <c r="Z430" s="243"/>
      <c r="AA430" s="243"/>
      <c r="AB430" s="243"/>
      <c r="AC430" s="243"/>
      <c r="AD430" s="243"/>
      <c r="AE430" s="243"/>
      <c r="AF430" s="243"/>
      <c r="AG430" s="243"/>
      <c r="AH430" s="243"/>
      <c r="AI430" s="243"/>
      <c r="AJ430" s="243"/>
      <c r="AK430" s="243"/>
      <c r="AL430" s="243"/>
      <c r="AM430" s="243"/>
      <c r="AN430" s="243"/>
      <c r="AO430" s="243"/>
      <c r="AP430" s="243"/>
      <c r="AQ430" s="243"/>
      <c r="AR430" s="243"/>
      <c r="AS430" s="243"/>
      <c r="AT430" s="243"/>
      <c r="AU430" s="257"/>
    </row>
    <row r="431" spans="1:47" ht="60" customHeight="1" x14ac:dyDescent="0.35">
      <c r="A431" s="253" t="s">
        <v>6311</v>
      </c>
      <c r="B431" s="231" t="s">
        <v>6312</v>
      </c>
      <c r="C431" s="232" t="s">
        <v>6323</v>
      </c>
      <c r="D431" s="235" t="s">
        <v>6324</v>
      </c>
      <c r="E431" s="236" t="s">
        <v>5737</v>
      </c>
      <c r="F431" s="239" t="s">
        <v>6275</v>
      </c>
      <c r="G431" s="242" t="str">
        <f>IF(COUNTIF(H431:AU431,"&lt;&gt;")=0,"",SUMPRODUCT(((Recommendations[ImplStatus]="Implemented")+(Recommendations[ImplStatus]="Compensated"))*ISNUMBER(MATCH(Recommendations[Id],H431:AU431,0)))/COUNTIF(H431:AU431,"&lt;&gt;"))</f>
        <v/>
      </c>
      <c r="H431" s="243"/>
      <c r="I431" s="243"/>
      <c r="J431" s="243"/>
      <c r="K431" s="243"/>
      <c r="L431" s="243"/>
      <c r="M431" s="243"/>
      <c r="N431" s="243"/>
      <c r="O431" s="243"/>
      <c r="P431" s="243"/>
      <c r="Q431" s="243"/>
      <c r="R431" s="243"/>
      <c r="S431" s="243"/>
      <c r="T431" s="243"/>
      <c r="U431" s="243"/>
      <c r="V431" s="243"/>
      <c r="W431" s="243"/>
      <c r="X431" s="243"/>
      <c r="Y431" s="243"/>
      <c r="Z431" s="243"/>
      <c r="AA431" s="243"/>
      <c r="AB431" s="243"/>
      <c r="AC431" s="243"/>
      <c r="AD431" s="243"/>
      <c r="AE431" s="243"/>
      <c r="AF431" s="243"/>
      <c r="AG431" s="243"/>
      <c r="AH431" s="243"/>
      <c r="AI431" s="243"/>
      <c r="AJ431" s="243"/>
      <c r="AK431" s="243"/>
      <c r="AL431" s="243"/>
      <c r="AM431" s="243"/>
      <c r="AN431" s="243"/>
      <c r="AO431" s="243"/>
      <c r="AP431" s="243"/>
      <c r="AQ431" s="243"/>
      <c r="AR431" s="243"/>
      <c r="AS431" s="243"/>
      <c r="AT431" s="243"/>
      <c r="AU431" s="257"/>
    </row>
    <row r="432" spans="1:47" ht="60" customHeight="1" x14ac:dyDescent="0.35">
      <c r="A432" s="253" t="s">
        <v>6311</v>
      </c>
      <c r="B432" s="231" t="s">
        <v>6312</v>
      </c>
      <c r="C432" s="232" t="s">
        <v>6325</v>
      </c>
      <c r="D432" s="235" t="s">
        <v>6326</v>
      </c>
      <c r="E432" s="236" t="s">
        <v>5737</v>
      </c>
      <c r="F432" s="239" t="s">
        <v>6275</v>
      </c>
      <c r="G432" s="242" t="str">
        <f>IF(COUNTIF(H432:AU432,"&lt;&gt;")=0,"",SUMPRODUCT(((Recommendations[ImplStatus]="Implemented")+(Recommendations[ImplStatus]="Compensated"))*ISNUMBER(MATCH(Recommendations[Id],H432:AU432,0)))/COUNTIF(H432:AU432,"&lt;&gt;"))</f>
        <v/>
      </c>
      <c r="H432" s="243"/>
      <c r="I432" s="243"/>
      <c r="J432" s="243"/>
      <c r="K432" s="243"/>
      <c r="L432" s="243"/>
      <c r="M432" s="243"/>
      <c r="N432" s="243"/>
      <c r="O432" s="243"/>
      <c r="P432" s="243"/>
      <c r="Q432" s="243"/>
      <c r="R432" s="243"/>
      <c r="S432" s="243"/>
      <c r="T432" s="243"/>
      <c r="U432" s="243"/>
      <c r="V432" s="243"/>
      <c r="W432" s="243"/>
      <c r="X432" s="243"/>
      <c r="Y432" s="243"/>
      <c r="Z432" s="243"/>
      <c r="AA432" s="243"/>
      <c r="AB432" s="243"/>
      <c r="AC432" s="243"/>
      <c r="AD432" s="243"/>
      <c r="AE432" s="243"/>
      <c r="AF432" s="243"/>
      <c r="AG432" s="243"/>
      <c r="AH432" s="243"/>
      <c r="AI432" s="243"/>
      <c r="AJ432" s="243"/>
      <c r="AK432" s="243"/>
      <c r="AL432" s="243"/>
      <c r="AM432" s="243"/>
      <c r="AN432" s="243"/>
      <c r="AO432" s="243"/>
      <c r="AP432" s="243"/>
      <c r="AQ432" s="243"/>
      <c r="AR432" s="243"/>
      <c r="AS432" s="243"/>
      <c r="AT432" s="243"/>
      <c r="AU432" s="257"/>
    </row>
    <row r="433" spans="1:47" ht="60" customHeight="1" x14ac:dyDescent="0.35">
      <c r="A433" s="253" t="s">
        <v>6311</v>
      </c>
      <c r="B433" s="231" t="s">
        <v>6312</v>
      </c>
      <c r="C433" s="232" t="s">
        <v>6327</v>
      </c>
      <c r="D433" s="235" t="s">
        <v>6328</v>
      </c>
      <c r="E433" s="236" t="s">
        <v>5554</v>
      </c>
      <c r="F433" s="239" t="s">
        <v>6275</v>
      </c>
      <c r="G433" s="242" t="str">
        <f>IF(COUNTIF(H433:AU433,"&lt;&gt;")=0,"",SUMPRODUCT(((Recommendations[ImplStatus]="Implemented")+(Recommendations[ImplStatus]="Compensated"))*ISNUMBER(MATCH(Recommendations[Id],H433:AU433,0)))/COUNTIF(H433:AU433,"&lt;&gt;"))</f>
        <v/>
      </c>
      <c r="H433" s="243"/>
      <c r="I433" s="243"/>
      <c r="J433" s="243"/>
      <c r="K433" s="243"/>
      <c r="L433" s="243"/>
      <c r="M433" s="243"/>
      <c r="N433" s="243"/>
      <c r="O433" s="243"/>
      <c r="P433" s="243"/>
      <c r="Q433" s="243"/>
      <c r="R433" s="243"/>
      <c r="S433" s="243"/>
      <c r="T433" s="243"/>
      <c r="U433" s="243"/>
      <c r="V433" s="243"/>
      <c r="W433" s="243"/>
      <c r="X433" s="243"/>
      <c r="Y433" s="243"/>
      <c r="Z433" s="243"/>
      <c r="AA433" s="243"/>
      <c r="AB433" s="243"/>
      <c r="AC433" s="243"/>
      <c r="AD433" s="243"/>
      <c r="AE433" s="243"/>
      <c r="AF433" s="243"/>
      <c r="AG433" s="243"/>
      <c r="AH433" s="243"/>
      <c r="AI433" s="243"/>
      <c r="AJ433" s="243"/>
      <c r="AK433" s="243"/>
      <c r="AL433" s="243"/>
      <c r="AM433" s="243"/>
      <c r="AN433" s="243"/>
      <c r="AO433" s="243"/>
      <c r="AP433" s="243"/>
      <c r="AQ433" s="243"/>
      <c r="AR433" s="243"/>
      <c r="AS433" s="243"/>
      <c r="AT433" s="243"/>
      <c r="AU433" s="257"/>
    </row>
    <row r="434" spans="1:47" ht="60" customHeight="1" x14ac:dyDescent="0.35">
      <c r="A434" s="253" t="s">
        <v>6311</v>
      </c>
      <c r="B434" s="231" t="s">
        <v>6312</v>
      </c>
      <c r="C434" s="232" t="s">
        <v>6329</v>
      </c>
      <c r="D434" s="235" t="s">
        <v>6330</v>
      </c>
      <c r="E434" s="236" t="s">
        <v>5554</v>
      </c>
      <c r="F434" s="239" t="s">
        <v>6275</v>
      </c>
      <c r="G434" s="242" t="str">
        <f>IF(COUNTIF(H434:AU434,"&lt;&gt;")=0,"",SUMPRODUCT(((Recommendations[ImplStatus]="Implemented")+(Recommendations[ImplStatus]="Compensated"))*ISNUMBER(MATCH(Recommendations[Id],H434:AU434,0)))/COUNTIF(H434:AU434,"&lt;&gt;"))</f>
        <v/>
      </c>
      <c r="H434" s="243"/>
      <c r="I434" s="243"/>
      <c r="J434" s="243"/>
      <c r="K434" s="243"/>
      <c r="L434" s="243"/>
      <c r="M434" s="243"/>
      <c r="N434" s="243"/>
      <c r="O434" s="243"/>
      <c r="P434" s="243"/>
      <c r="Q434" s="243"/>
      <c r="R434" s="243"/>
      <c r="S434" s="243"/>
      <c r="T434" s="243"/>
      <c r="U434" s="243"/>
      <c r="V434" s="243"/>
      <c r="W434" s="243"/>
      <c r="X434" s="243"/>
      <c r="Y434" s="243"/>
      <c r="Z434" s="243"/>
      <c r="AA434" s="243"/>
      <c r="AB434" s="243"/>
      <c r="AC434" s="243"/>
      <c r="AD434" s="243"/>
      <c r="AE434" s="243"/>
      <c r="AF434" s="243"/>
      <c r="AG434" s="243"/>
      <c r="AH434" s="243"/>
      <c r="AI434" s="243"/>
      <c r="AJ434" s="243"/>
      <c r="AK434" s="243"/>
      <c r="AL434" s="243"/>
      <c r="AM434" s="243"/>
      <c r="AN434" s="243"/>
      <c r="AO434" s="243"/>
      <c r="AP434" s="243"/>
      <c r="AQ434" s="243"/>
      <c r="AR434" s="243"/>
      <c r="AS434" s="243"/>
      <c r="AT434" s="243"/>
      <c r="AU434" s="257"/>
    </row>
    <row r="435" spans="1:47" ht="60" customHeight="1" x14ac:dyDescent="0.35">
      <c r="A435" s="253" t="s">
        <v>6311</v>
      </c>
      <c r="B435" s="231" t="s">
        <v>6312</v>
      </c>
      <c r="C435" s="232" t="s">
        <v>6331</v>
      </c>
      <c r="D435" s="235" t="s">
        <v>6332</v>
      </c>
      <c r="E435" s="236" t="s">
        <v>5487</v>
      </c>
      <c r="F435" s="239" t="s">
        <v>6275</v>
      </c>
      <c r="G435" s="242" t="str">
        <f>IF(COUNTIF(H435:AU435,"&lt;&gt;")=0,"",SUMPRODUCT(((Recommendations[ImplStatus]="Implemented")+(Recommendations[ImplStatus]="Compensated"))*ISNUMBER(MATCH(Recommendations[Id],H435:AU435,0)))/COUNTIF(H435:AU435,"&lt;&gt;"))</f>
        <v/>
      </c>
      <c r="H435" s="243"/>
      <c r="I435" s="243"/>
      <c r="J435" s="243"/>
      <c r="K435" s="243"/>
      <c r="L435" s="243"/>
      <c r="M435" s="243"/>
      <c r="N435" s="243"/>
      <c r="O435" s="243"/>
      <c r="P435" s="243"/>
      <c r="Q435" s="243"/>
      <c r="R435" s="243"/>
      <c r="S435" s="243"/>
      <c r="T435" s="243"/>
      <c r="U435" s="243"/>
      <c r="V435" s="243"/>
      <c r="W435" s="243"/>
      <c r="X435" s="243"/>
      <c r="Y435" s="243"/>
      <c r="Z435" s="243"/>
      <c r="AA435" s="243"/>
      <c r="AB435" s="243"/>
      <c r="AC435" s="243"/>
      <c r="AD435" s="243"/>
      <c r="AE435" s="243"/>
      <c r="AF435" s="243"/>
      <c r="AG435" s="243"/>
      <c r="AH435" s="243"/>
      <c r="AI435" s="243"/>
      <c r="AJ435" s="243"/>
      <c r="AK435" s="243"/>
      <c r="AL435" s="243"/>
      <c r="AM435" s="243"/>
      <c r="AN435" s="243"/>
      <c r="AO435" s="243"/>
      <c r="AP435" s="243"/>
      <c r="AQ435" s="243"/>
      <c r="AR435" s="243"/>
      <c r="AS435" s="243"/>
      <c r="AT435" s="243"/>
      <c r="AU435" s="257"/>
    </row>
    <row r="436" spans="1:47" ht="60" customHeight="1" x14ac:dyDescent="0.35">
      <c r="A436" s="253" t="s">
        <v>6311</v>
      </c>
      <c r="B436" s="231" t="s">
        <v>6312</v>
      </c>
      <c r="C436" s="232" t="s">
        <v>6333</v>
      </c>
      <c r="D436" s="235" t="s">
        <v>6334</v>
      </c>
      <c r="E436" s="236" t="s">
        <v>5554</v>
      </c>
      <c r="F436" s="239" t="s">
        <v>6275</v>
      </c>
      <c r="G436" s="242" t="str">
        <f>IF(COUNTIF(H436:AU436,"&lt;&gt;")=0,"",SUMPRODUCT(((Recommendations[ImplStatus]="Implemented")+(Recommendations[ImplStatus]="Compensated"))*ISNUMBER(MATCH(Recommendations[Id],H436:AU436,0)))/COUNTIF(H436:AU436,"&lt;&gt;"))</f>
        <v/>
      </c>
      <c r="H436" s="243"/>
      <c r="I436" s="243"/>
      <c r="J436" s="243"/>
      <c r="K436" s="243"/>
      <c r="L436" s="243"/>
      <c r="M436" s="243"/>
      <c r="N436" s="243"/>
      <c r="O436" s="243"/>
      <c r="P436" s="243"/>
      <c r="Q436" s="243"/>
      <c r="R436" s="243"/>
      <c r="S436" s="243"/>
      <c r="T436" s="243"/>
      <c r="U436" s="243"/>
      <c r="V436" s="243"/>
      <c r="W436" s="243"/>
      <c r="X436" s="243"/>
      <c r="Y436" s="243"/>
      <c r="Z436" s="243"/>
      <c r="AA436" s="243"/>
      <c r="AB436" s="243"/>
      <c r="AC436" s="243"/>
      <c r="AD436" s="243"/>
      <c r="AE436" s="243"/>
      <c r="AF436" s="243"/>
      <c r="AG436" s="243"/>
      <c r="AH436" s="243"/>
      <c r="AI436" s="243"/>
      <c r="AJ436" s="243"/>
      <c r="AK436" s="243"/>
      <c r="AL436" s="243"/>
      <c r="AM436" s="243"/>
      <c r="AN436" s="243"/>
      <c r="AO436" s="243"/>
      <c r="AP436" s="243"/>
      <c r="AQ436" s="243"/>
      <c r="AR436" s="243"/>
      <c r="AS436" s="243"/>
      <c r="AT436" s="243"/>
      <c r="AU436" s="257"/>
    </row>
    <row r="437" spans="1:47" ht="60" customHeight="1" x14ac:dyDescent="0.35">
      <c r="A437" s="253" t="s">
        <v>6311</v>
      </c>
      <c r="B437" s="231" t="s">
        <v>6312</v>
      </c>
      <c r="C437" s="232" t="s">
        <v>6335</v>
      </c>
      <c r="D437" s="235" t="s">
        <v>6336</v>
      </c>
      <c r="E437" s="236" t="s">
        <v>5487</v>
      </c>
      <c r="F437" s="239" t="s">
        <v>6275</v>
      </c>
      <c r="G437" s="242" t="str">
        <f>IF(COUNTIF(H437:AU437,"&lt;&gt;")=0,"",SUMPRODUCT(((Recommendations[ImplStatus]="Implemented")+(Recommendations[ImplStatus]="Compensated"))*ISNUMBER(MATCH(Recommendations[Id],H437:AU437,0)))/COUNTIF(H437:AU437,"&lt;&gt;"))</f>
        <v/>
      </c>
      <c r="H437" s="243"/>
      <c r="I437" s="243"/>
      <c r="J437" s="243"/>
      <c r="K437" s="243"/>
      <c r="L437" s="243"/>
      <c r="M437" s="243"/>
      <c r="N437" s="243"/>
      <c r="O437" s="243"/>
      <c r="P437" s="243"/>
      <c r="Q437" s="243"/>
      <c r="R437" s="243"/>
      <c r="S437" s="243"/>
      <c r="T437" s="243"/>
      <c r="U437" s="243"/>
      <c r="V437" s="243"/>
      <c r="W437" s="243"/>
      <c r="X437" s="243"/>
      <c r="Y437" s="243"/>
      <c r="Z437" s="243"/>
      <c r="AA437" s="243"/>
      <c r="AB437" s="243"/>
      <c r="AC437" s="243"/>
      <c r="AD437" s="243"/>
      <c r="AE437" s="243"/>
      <c r="AF437" s="243"/>
      <c r="AG437" s="243"/>
      <c r="AH437" s="243"/>
      <c r="AI437" s="243"/>
      <c r="AJ437" s="243"/>
      <c r="AK437" s="243"/>
      <c r="AL437" s="243"/>
      <c r="AM437" s="243"/>
      <c r="AN437" s="243"/>
      <c r="AO437" s="243"/>
      <c r="AP437" s="243"/>
      <c r="AQ437" s="243"/>
      <c r="AR437" s="243"/>
      <c r="AS437" s="243"/>
      <c r="AT437" s="243"/>
      <c r="AU437" s="257"/>
    </row>
    <row r="438" spans="1:47" ht="60" customHeight="1" outlineLevel="2" x14ac:dyDescent="0.35">
      <c r="A438" s="252" t="s">
        <v>6311</v>
      </c>
      <c r="B438" s="230" t="s">
        <v>6337</v>
      </c>
      <c r="C438" s="230"/>
      <c r="D438" s="234"/>
      <c r="E438" s="230"/>
      <c r="F438" s="238"/>
      <c r="G438" s="241" t="str">
        <f>IF(COUNTIF(H438:AU438,"&lt;&gt;")=0,"",SUMPRODUCT(((Recommendations[ImplStatus]="Implemented")+(Recommendations[ImplStatus]="Compensated"))*ISNUMBER(MATCH(Recommendations[Id],H438:AU438,0)))/COUNTIF(H438:AU438,"&lt;&gt;"))</f>
        <v/>
      </c>
      <c r="H438" s="238"/>
      <c r="I438" s="238"/>
      <c r="J438" s="238"/>
      <c r="K438" s="238"/>
      <c r="L438" s="238"/>
      <c r="M438" s="238"/>
      <c r="N438" s="238"/>
      <c r="O438" s="238"/>
      <c r="P438" s="238"/>
      <c r="Q438" s="238"/>
      <c r="R438" s="238"/>
      <c r="S438" s="238"/>
      <c r="T438" s="238"/>
      <c r="U438" s="238"/>
      <c r="V438" s="238"/>
      <c r="W438" s="238"/>
      <c r="X438" s="238"/>
      <c r="Y438" s="238"/>
      <c r="Z438" s="238"/>
      <c r="AA438" s="238"/>
      <c r="AB438" s="238"/>
      <c r="AC438" s="238"/>
      <c r="AD438" s="238"/>
      <c r="AE438" s="238"/>
      <c r="AF438" s="238"/>
      <c r="AG438" s="238"/>
      <c r="AH438" s="238"/>
      <c r="AI438" s="238"/>
      <c r="AJ438" s="238"/>
      <c r="AK438" s="238"/>
      <c r="AL438" s="238"/>
      <c r="AM438" s="238"/>
      <c r="AN438" s="238"/>
      <c r="AO438" s="238"/>
      <c r="AP438" s="238"/>
      <c r="AQ438" s="238"/>
      <c r="AR438" s="238"/>
      <c r="AS438" s="238"/>
      <c r="AT438" s="238"/>
      <c r="AU438" s="256"/>
    </row>
    <row r="439" spans="1:47" ht="60" customHeight="1" x14ac:dyDescent="0.35">
      <c r="A439" s="253" t="s">
        <v>6311</v>
      </c>
      <c r="B439" s="231" t="s">
        <v>6337</v>
      </c>
      <c r="C439" s="232" t="s">
        <v>6338</v>
      </c>
      <c r="D439" s="235" t="s">
        <v>6339</v>
      </c>
      <c r="E439" s="236" t="s">
        <v>5458</v>
      </c>
      <c r="F439" s="239" t="s">
        <v>6340</v>
      </c>
      <c r="G439" s="242" t="str">
        <f>IF(COUNTIF(H439:AU439,"&lt;&gt;")=0,"",SUMPRODUCT(((Recommendations[ImplStatus]="Implemented")+(Recommendations[ImplStatus]="Compensated"))*ISNUMBER(MATCH(Recommendations[Id],H439:AU439,0)))/COUNTIF(H439:AU439,"&lt;&gt;"))</f>
        <v/>
      </c>
      <c r="H439" s="243"/>
      <c r="I439" s="243"/>
      <c r="J439" s="243"/>
      <c r="K439" s="243"/>
      <c r="L439" s="243"/>
      <c r="M439" s="243"/>
      <c r="N439" s="243"/>
      <c r="O439" s="243"/>
      <c r="P439" s="243"/>
      <c r="Q439" s="243"/>
      <c r="R439" s="243"/>
      <c r="S439" s="243"/>
      <c r="T439" s="243"/>
      <c r="U439" s="243"/>
      <c r="V439" s="243"/>
      <c r="W439" s="243"/>
      <c r="X439" s="243"/>
      <c r="Y439" s="243"/>
      <c r="Z439" s="243"/>
      <c r="AA439" s="243"/>
      <c r="AB439" s="243"/>
      <c r="AC439" s="243"/>
      <c r="AD439" s="243"/>
      <c r="AE439" s="243"/>
      <c r="AF439" s="243"/>
      <c r="AG439" s="243"/>
      <c r="AH439" s="243"/>
      <c r="AI439" s="243"/>
      <c r="AJ439" s="243"/>
      <c r="AK439" s="243"/>
      <c r="AL439" s="243"/>
      <c r="AM439" s="243"/>
      <c r="AN439" s="243"/>
      <c r="AO439" s="243"/>
      <c r="AP439" s="243"/>
      <c r="AQ439" s="243"/>
      <c r="AR439" s="243"/>
      <c r="AS439" s="243"/>
      <c r="AT439" s="243"/>
      <c r="AU439" s="257"/>
    </row>
    <row r="440" spans="1:47" ht="60" customHeight="1" x14ac:dyDescent="0.35">
      <c r="A440" s="253" t="s">
        <v>6311</v>
      </c>
      <c r="B440" s="231" t="s">
        <v>6337</v>
      </c>
      <c r="C440" s="232" t="s">
        <v>6341</v>
      </c>
      <c r="D440" s="235" t="s">
        <v>6342</v>
      </c>
      <c r="E440" s="236" t="s">
        <v>5458</v>
      </c>
      <c r="F440" s="239" t="s">
        <v>6340</v>
      </c>
      <c r="G440" s="242" t="str">
        <f>IF(COUNTIF(H440:AU440,"&lt;&gt;")=0,"",SUMPRODUCT(((Recommendations[ImplStatus]="Implemented")+(Recommendations[ImplStatus]="Compensated"))*ISNUMBER(MATCH(Recommendations[Id],H440:AU440,0)))/COUNTIF(H440:AU440,"&lt;&gt;"))</f>
        <v/>
      </c>
      <c r="H440" s="243"/>
      <c r="I440" s="243"/>
      <c r="J440" s="243"/>
      <c r="K440" s="243"/>
      <c r="L440" s="243"/>
      <c r="M440" s="243"/>
      <c r="N440" s="243"/>
      <c r="O440" s="243"/>
      <c r="P440" s="243"/>
      <c r="Q440" s="243"/>
      <c r="R440" s="243"/>
      <c r="S440" s="243"/>
      <c r="T440" s="243"/>
      <c r="U440" s="243"/>
      <c r="V440" s="243"/>
      <c r="W440" s="243"/>
      <c r="X440" s="243"/>
      <c r="Y440" s="243"/>
      <c r="Z440" s="243"/>
      <c r="AA440" s="243"/>
      <c r="AB440" s="243"/>
      <c r="AC440" s="243"/>
      <c r="AD440" s="243"/>
      <c r="AE440" s="243"/>
      <c r="AF440" s="243"/>
      <c r="AG440" s="243"/>
      <c r="AH440" s="243"/>
      <c r="AI440" s="243"/>
      <c r="AJ440" s="243"/>
      <c r="AK440" s="243"/>
      <c r="AL440" s="243"/>
      <c r="AM440" s="243"/>
      <c r="AN440" s="243"/>
      <c r="AO440" s="243"/>
      <c r="AP440" s="243"/>
      <c r="AQ440" s="243"/>
      <c r="AR440" s="243"/>
      <c r="AS440" s="243"/>
      <c r="AT440" s="243"/>
      <c r="AU440" s="257"/>
    </row>
    <row r="441" spans="1:47" ht="60" customHeight="1" x14ac:dyDescent="0.35">
      <c r="A441" s="253" t="s">
        <v>6311</v>
      </c>
      <c r="B441" s="231" t="s">
        <v>6337</v>
      </c>
      <c r="C441" s="232" t="s">
        <v>6343</v>
      </c>
      <c r="D441" s="235" t="s">
        <v>6344</v>
      </c>
      <c r="E441" s="236" t="s">
        <v>5458</v>
      </c>
      <c r="F441" s="239" t="s">
        <v>6340</v>
      </c>
      <c r="G441" s="242" t="str">
        <f>IF(COUNTIF(H441:AU441,"&lt;&gt;")=0,"",SUMPRODUCT(((Recommendations[ImplStatus]="Implemented")+(Recommendations[ImplStatus]="Compensated"))*ISNUMBER(MATCH(Recommendations[Id],H441:AU441,0)))/COUNTIF(H441:AU441,"&lt;&gt;"))</f>
        <v/>
      </c>
      <c r="H441" s="243"/>
      <c r="I441" s="243"/>
      <c r="J441" s="243"/>
      <c r="K441" s="243"/>
      <c r="L441" s="243"/>
      <c r="M441" s="243"/>
      <c r="N441" s="243"/>
      <c r="O441" s="243"/>
      <c r="P441" s="243"/>
      <c r="Q441" s="243"/>
      <c r="R441" s="243"/>
      <c r="S441" s="243"/>
      <c r="T441" s="243"/>
      <c r="U441" s="243"/>
      <c r="V441" s="243"/>
      <c r="W441" s="243"/>
      <c r="X441" s="243"/>
      <c r="Y441" s="243"/>
      <c r="Z441" s="243"/>
      <c r="AA441" s="243"/>
      <c r="AB441" s="243"/>
      <c r="AC441" s="243"/>
      <c r="AD441" s="243"/>
      <c r="AE441" s="243"/>
      <c r="AF441" s="243"/>
      <c r="AG441" s="243"/>
      <c r="AH441" s="243"/>
      <c r="AI441" s="243"/>
      <c r="AJ441" s="243"/>
      <c r="AK441" s="243"/>
      <c r="AL441" s="243"/>
      <c r="AM441" s="243"/>
      <c r="AN441" s="243"/>
      <c r="AO441" s="243"/>
      <c r="AP441" s="243"/>
      <c r="AQ441" s="243"/>
      <c r="AR441" s="243"/>
      <c r="AS441" s="243"/>
      <c r="AT441" s="243"/>
      <c r="AU441" s="257"/>
    </row>
    <row r="442" spans="1:47" ht="60" customHeight="1" x14ac:dyDescent="0.35">
      <c r="A442" s="253" t="s">
        <v>6311</v>
      </c>
      <c r="B442" s="231" t="s">
        <v>6337</v>
      </c>
      <c r="C442" s="232" t="s">
        <v>6345</v>
      </c>
      <c r="D442" s="235" t="s">
        <v>6346</v>
      </c>
      <c r="E442" s="236" t="s">
        <v>5458</v>
      </c>
      <c r="F442" s="239" t="s">
        <v>6340</v>
      </c>
      <c r="G442" s="242" t="str">
        <f>IF(COUNTIF(H442:AU442,"&lt;&gt;")=0,"",SUMPRODUCT(((Recommendations[ImplStatus]="Implemented")+(Recommendations[ImplStatus]="Compensated"))*ISNUMBER(MATCH(Recommendations[Id],H442:AU442,0)))/COUNTIF(H442:AU442,"&lt;&gt;"))</f>
        <v/>
      </c>
      <c r="H442" s="243"/>
      <c r="I442" s="243"/>
      <c r="J442" s="243"/>
      <c r="K442" s="243"/>
      <c r="L442" s="243"/>
      <c r="M442" s="243"/>
      <c r="N442" s="243"/>
      <c r="O442" s="243"/>
      <c r="P442" s="243"/>
      <c r="Q442" s="243"/>
      <c r="R442" s="243"/>
      <c r="S442" s="243"/>
      <c r="T442" s="243"/>
      <c r="U442" s="243"/>
      <c r="V442" s="243"/>
      <c r="W442" s="243"/>
      <c r="X442" s="243"/>
      <c r="Y442" s="243"/>
      <c r="Z442" s="243"/>
      <c r="AA442" s="243"/>
      <c r="AB442" s="243"/>
      <c r="AC442" s="243"/>
      <c r="AD442" s="243"/>
      <c r="AE442" s="243"/>
      <c r="AF442" s="243"/>
      <c r="AG442" s="243"/>
      <c r="AH442" s="243"/>
      <c r="AI442" s="243"/>
      <c r="AJ442" s="243"/>
      <c r="AK442" s="243"/>
      <c r="AL442" s="243"/>
      <c r="AM442" s="243"/>
      <c r="AN442" s="243"/>
      <c r="AO442" s="243"/>
      <c r="AP442" s="243"/>
      <c r="AQ442" s="243"/>
      <c r="AR442" s="243"/>
      <c r="AS442" s="243"/>
      <c r="AT442" s="243"/>
      <c r="AU442" s="257"/>
    </row>
    <row r="443" spans="1:47" ht="60" customHeight="1" x14ac:dyDescent="0.35">
      <c r="A443" s="253" t="s">
        <v>6311</v>
      </c>
      <c r="B443" s="231" t="s">
        <v>6337</v>
      </c>
      <c r="C443" s="232" t="s">
        <v>6347</v>
      </c>
      <c r="D443" s="235" t="s">
        <v>6348</v>
      </c>
      <c r="E443" s="236" t="s">
        <v>5487</v>
      </c>
      <c r="F443" s="239" t="s">
        <v>6340</v>
      </c>
      <c r="G443" s="242" t="str">
        <f>IF(COUNTIF(H443:AU443,"&lt;&gt;")=0,"",SUMPRODUCT(((Recommendations[ImplStatus]="Implemented")+(Recommendations[ImplStatus]="Compensated"))*ISNUMBER(MATCH(Recommendations[Id],H443:AU443,0)))/COUNTIF(H443:AU443,"&lt;&gt;"))</f>
        <v/>
      </c>
      <c r="H443" s="243"/>
      <c r="I443" s="243"/>
      <c r="J443" s="243"/>
      <c r="K443" s="243"/>
      <c r="L443" s="243"/>
      <c r="M443" s="243"/>
      <c r="N443" s="243"/>
      <c r="O443" s="243"/>
      <c r="P443" s="243"/>
      <c r="Q443" s="243"/>
      <c r="R443" s="243"/>
      <c r="S443" s="243"/>
      <c r="T443" s="243"/>
      <c r="U443" s="243"/>
      <c r="V443" s="243"/>
      <c r="W443" s="243"/>
      <c r="X443" s="243"/>
      <c r="Y443" s="243"/>
      <c r="Z443" s="243"/>
      <c r="AA443" s="243"/>
      <c r="AB443" s="243"/>
      <c r="AC443" s="243"/>
      <c r="AD443" s="243"/>
      <c r="AE443" s="243"/>
      <c r="AF443" s="243"/>
      <c r="AG443" s="243"/>
      <c r="AH443" s="243"/>
      <c r="AI443" s="243"/>
      <c r="AJ443" s="243"/>
      <c r="AK443" s="243"/>
      <c r="AL443" s="243"/>
      <c r="AM443" s="243"/>
      <c r="AN443" s="243"/>
      <c r="AO443" s="243"/>
      <c r="AP443" s="243"/>
      <c r="AQ443" s="243"/>
      <c r="AR443" s="243"/>
      <c r="AS443" s="243"/>
      <c r="AT443" s="243"/>
      <c r="AU443" s="257"/>
    </row>
    <row r="444" spans="1:47" ht="60" customHeight="1" x14ac:dyDescent="0.35">
      <c r="A444" s="253" t="s">
        <v>6311</v>
      </c>
      <c r="B444" s="231" t="s">
        <v>6337</v>
      </c>
      <c r="C444" s="232" t="s">
        <v>6349</v>
      </c>
      <c r="D444" s="235" t="s">
        <v>6350</v>
      </c>
      <c r="E444" s="236" t="s">
        <v>5487</v>
      </c>
      <c r="F444" s="239" t="s">
        <v>6340</v>
      </c>
      <c r="G444" s="242" t="str">
        <f>IF(COUNTIF(H444:AU444,"&lt;&gt;")=0,"",SUMPRODUCT(((Recommendations[ImplStatus]="Implemented")+(Recommendations[ImplStatus]="Compensated"))*ISNUMBER(MATCH(Recommendations[Id],H444:AU444,0)))/COUNTIF(H444:AU444,"&lt;&gt;"))</f>
        <v/>
      </c>
      <c r="H444" s="243"/>
      <c r="I444" s="243"/>
      <c r="J444" s="243"/>
      <c r="K444" s="243"/>
      <c r="L444" s="243"/>
      <c r="M444" s="243"/>
      <c r="N444" s="243"/>
      <c r="O444" s="243"/>
      <c r="P444" s="243"/>
      <c r="Q444" s="243"/>
      <c r="R444" s="243"/>
      <c r="S444" s="243"/>
      <c r="T444" s="243"/>
      <c r="U444" s="243"/>
      <c r="V444" s="243"/>
      <c r="W444" s="243"/>
      <c r="X444" s="243"/>
      <c r="Y444" s="243"/>
      <c r="Z444" s="243"/>
      <c r="AA444" s="243"/>
      <c r="AB444" s="243"/>
      <c r="AC444" s="243"/>
      <c r="AD444" s="243"/>
      <c r="AE444" s="243"/>
      <c r="AF444" s="243"/>
      <c r="AG444" s="243"/>
      <c r="AH444" s="243"/>
      <c r="AI444" s="243"/>
      <c r="AJ444" s="243"/>
      <c r="AK444" s="243"/>
      <c r="AL444" s="243"/>
      <c r="AM444" s="243"/>
      <c r="AN444" s="243"/>
      <c r="AO444" s="243"/>
      <c r="AP444" s="243"/>
      <c r="AQ444" s="243"/>
      <c r="AR444" s="243"/>
      <c r="AS444" s="243"/>
      <c r="AT444" s="243"/>
      <c r="AU444" s="257"/>
    </row>
    <row r="445" spans="1:47" ht="60" customHeight="1" x14ac:dyDescent="0.35">
      <c r="A445" s="253" t="s">
        <v>6311</v>
      </c>
      <c r="B445" s="231" t="s">
        <v>6337</v>
      </c>
      <c r="C445" s="232" t="s">
        <v>6351</v>
      </c>
      <c r="D445" s="235" t="s">
        <v>6352</v>
      </c>
      <c r="E445" s="236" t="s">
        <v>5487</v>
      </c>
      <c r="F445" s="239" t="s">
        <v>6340</v>
      </c>
      <c r="G445" s="242" t="str">
        <f>IF(COUNTIF(H445:AU445,"&lt;&gt;")=0,"",SUMPRODUCT(((Recommendations[ImplStatus]="Implemented")+(Recommendations[ImplStatus]="Compensated"))*ISNUMBER(MATCH(Recommendations[Id],H445:AU445,0)))/COUNTIF(H445:AU445,"&lt;&gt;"))</f>
        <v/>
      </c>
      <c r="H445" s="243"/>
      <c r="I445" s="243"/>
      <c r="J445" s="243"/>
      <c r="K445" s="243"/>
      <c r="L445" s="243"/>
      <c r="M445" s="243"/>
      <c r="N445" s="243"/>
      <c r="O445" s="243"/>
      <c r="P445" s="243"/>
      <c r="Q445" s="243"/>
      <c r="R445" s="243"/>
      <c r="S445" s="243"/>
      <c r="T445" s="243"/>
      <c r="U445" s="243"/>
      <c r="V445" s="243"/>
      <c r="W445" s="243"/>
      <c r="X445" s="243"/>
      <c r="Y445" s="243"/>
      <c r="Z445" s="243"/>
      <c r="AA445" s="243"/>
      <c r="AB445" s="243"/>
      <c r="AC445" s="243"/>
      <c r="AD445" s="243"/>
      <c r="AE445" s="243"/>
      <c r="AF445" s="243"/>
      <c r="AG445" s="243"/>
      <c r="AH445" s="243"/>
      <c r="AI445" s="243"/>
      <c r="AJ445" s="243"/>
      <c r="AK445" s="243"/>
      <c r="AL445" s="243"/>
      <c r="AM445" s="243"/>
      <c r="AN445" s="243"/>
      <c r="AO445" s="243"/>
      <c r="AP445" s="243"/>
      <c r="AQ445" s="243"/>
      <c r="AR445" s="243"/>
      <c r="AS445" s="243"/>
      <c r="AT445" s="243"/>
      <c r="AU445" s="257"/>
    </row>
    <row r="446" spans="1:47" ht="60" customHeight="1" x14ac:dyDescent="0.35">
      <c r="A446" s="253" t="s">
        <v>6311</v>
      </c>
      <c r="B446" s="231" t="s">
        <v>6337</v>
      </c>
      <c r="C446" s="232" t="s">
        <v>6353</v>
      </c>
      <c r="D446" s="235" t="s">
        <v>6354</v>
      </c>
      <c r="E446" s="236" t="s">
        <v>5602</v>
      </c>
      <c r="F446" s="239" t="s">
        <v>6340</v>
      </c>
      <c r="G446" s="242" t="str">
        <f>IF(COUNTIF(H446:AU446,"&lt;&gt;")=0,"",SUMPRODUCT(((Recommendations[ImplStatus]="Implemented")+(Recommendations[ImplStatus]="Compensated"))*ISNUMBER(MATCH(Recommendations[Id],H446:AU446,0)))/COUNTIF(H446:AU446,"&lt;&gt;"))</f>
        <v/>
      </c>
      <c r="H446" s="243"/>
      <c r="I446" s="243"/>
      <c r="J446" s="243"/>
      <c r="K446" s="243"/>
      <c r="L446" s="243"/>
      <c r="M446" s="243"/>
      <c r="N446" s="243"/>
      <c r="O446" s="243"/>
      <c r="P446" s="243"/>
      <c r="Q446" s="243"/>
      <c r="R446" s="243"/>
      <c r="S446" s="243"/>
      <c r="T446" s="243"/>
      <c r="U446" s="243"/>
      <c r="V446" s="243"/>
      <c r="W446" s="243"/>
      <c r="X446" s="243"/>
      <c r="Y446" s="243"/>
      <c r="Z446" s="243"/>
      <c r="AA446" s="243"/>
      <c r="AB446" s="243"/>
      <c r="AC446" s="243"/>
      <c r="AD446" s="243"/>
      <c r="AE446" s="243"/>
      <c r="AF446" s="243"/>
      <c r="AG446" s="243"/>
      <c r="AH446" s="243"/>
      <c r="AI446" s="243"/>
      <c r="AJ446" s="243"/>
      <c r="AK446" s="243"/>
      <c r="AL446" s="243"/>
      <c r="AM446" s="243"/>
      <c r="AN446" s="243"/>
      <c r="AO446" s="243"/>
      <c r="AP446" s="243"/>
      <c r="AQ446" s="243"/>
      <c r="AR446" s="243"/>
      <c r="AS446" s="243"/>
      <c r="AT446" s="243"/>
      <c r="AU446" s="257"/>
    </row>
    <row r="447" spans="1:47" ht="60" customHeight="1" x14ac:dyDescent="0.35">
      <c r="A447" s="253" t="s">
        <v>6311</v>
      </c>
      <c r="B447" s="231" t="s">
        <v>6337</v>
      </c>
      <c r="C447" s="232" t="s">
        <v>6355</v>
      </c>
      <c r="D447" s="235" t="s">
        <v>6356</v>
      </c>
      <c r="E447" s="236" t="s">
        <v>5487</v>
      </c>
      <c r="F447" s="239" t="s">
        <v>6340</v>
      </c>
      <c r="G447" s="242" t="str">
        <f>IF(COUNTIF(H447:AU447,"&lt;&gt;")=0,"",SUMPRODUCT(((Recommendations[ImplStatus]="Implemented")+(Recommendations[ImplStatus]="Compensated"))*ISNUMBER(MATCH(Recommendations[Id],H447:AU447,0)))/COUNTIF(H447:AU447,"&lt;&gt;"))</f>
        <v/>
      </c>
      <c r="H447" s="243"/>
      <c r="I447" s="243"/>
      <c r="J447" s="243"/>
      <c r="K447" s="243"/>
      <c r="L447" s="243"/>
      <c r="M447" s="243"/>
      <c r="N447" s="243"/>
      <c r="O447" s="243"/>
      <c r="P447" s="243"/>
      <c r="Q447" s="243"/>
      <c r="R447" s="243"/>
      <c r="S447" s="243"/>
      <c r="T447" s="243"/>
      <c r="U447" s="243"/>
      <c r="V447" s="243"/>
      <c r="W447" s="243"/>
      <c r="X447" s="243"/>
      <c r="Y447" s="243"/>
      <c r="Z447" s="243"/>
      <c r="AA447" s="243"/>
      <c r="AB447" s="243"/>
      <c r="AC447" s="243"/>
      <c r="AD447" s="243"/>
      <c r="AE447" s="243"/>
      <c r="AF447" s="243"/>
      <c r="AG447" s="243"/>
      <c r="AH447" s="243"/>
      <c r="AI447" s="243"/>
      <c r="AJ447" s="243"/>
      <c r="AK447" s="243"/>
      <c r="AL447" s="243"/>
      <c r="AM447" s="243"/>
      <c r="AN447" s="243"/>
      <c r="AO447" s="243"/>
      <c r="AP447" s="243"/>
      <c r="AQ447" s="243"/>
      <c r="AR447" s="243"/>
      <c r="AS447" s="243"/>
      <c r="AT447" s="243"/>
      <c r="AU447" s="257"/>
    </row>
    <row r="448" spans="1:47" ht="60" customHeight="1" x14ac:dyDescent="0.35">
      <c r="A448" s="253" t="s">
        <v>6311</v>
      </c>
      <c r="B448" s="231" t="s">
        <v>6337</v>
      </c>
      <c r="C448" s="232" t="s">
        <v>6357</v>
      </c>
      <c r="D448" s="235" t="s">
        <v>6358</v>
      </c>
      <c r="E448" s="236" t="s">
        <v>5602</v>
      </c>
      <c r="F448" s="239" t="s">
        <v>6340</v>
      </c>
      <c r="G448" s="242" t="str">
        <f>IF(COUNTIF(H448:AU448,"&lt;&gt;")=0,"",SUMPRODUCT(((Recommendations[ImplStatus]="Implemented")+(Recommendations[ImplStatus]="Compensated"))*ISNUMBER(MATCH(Recommendations[Id],H448:AU448,0)))/COUNTIF(H448:AU448,"&lt;&gt;"))</f>
        <v/>
      </c>
      <c r="H448" s="243"/>
      <c r="I448" s="243"/>
      <c r="J448" s="243"/>
      <c r="K448" s="243"/>
      <c r="L448" s="243"/>
      <c r="M448" s="243"/>
      <c r="N448" s="243"/>
      <c r="O448" s="243"/>
      <c r="P448" s="243"/>
      <c r="Q448" s="243"/>
      <c r="R448" s="243"/>
      <c r="S448" s="243"/>
      <c r="T448" s="243"/>
      <c r="U448" s="243"/>
      <c r="V448" s="243"/>
      <c r="W448" s="243"/>
      <c r="X448" s="243"/>
      <c r="Y448" s="243"/>
      <c r="Z448" s="243"/>
      <c r="AA448" s="243"/>
      <c r="AB448" s="243"/>
      <c r="AC448" s="243"/>
      <c r="AD448" s="243"/>
      <c r="AE448" s="243"/>
      <c r="AF448" s="243"/>
      <c r="AG448" s="243"/>
      <c r="AH448" s="243"/>
      <c r="AI448" s="243"/>
      <c r="AJ448" s="243"/>
      <c r="AK448" s="243"/>
      <c r="AL448" s="243"/>
      <c r="AM448" s="243"/>
      <c r="AN448" s="243"/>
      <c r="AO448" s="243"/>
      <c r="AP448" s="243"/>
      <c r="AQ448" s="243"/>
      <c r="AR448" s="243"/>
      <c r="AS448" s="243"/>
      <c r="AT448" s="243"/>
      <c r="AU448" s="257"/>
    </row>
    <row r="449" spans="1:47" ht="60" customHeight="1" x14ac:dyDescent="0.35">
      <c r="A449" s="253" t="s">
        <v>6311</v>
      </c>
      <c r="B449" s="231" t="s">
        <v>6337</v>
      </c>
      <c r="C449" s="232" t="s">
        <v>6359</v>
      </c>
      <c r="D449" s="235" t="s">
        <v>6360</v>
      </c>
      <c r="E449" s="236" t="s">
        <v>5602</v>
      </c>
      <c r="F449" s="239" t="s">
        <v>6340</v>
      </c>
      <c r="G449" s="242" t="str">
        <f>IF(COUNTIF(H449:AU449,"&lt;&gt;")=0,"",SUMPRODUCT(((Recommendations[ImplStatus]="Implemented")+(Recommendations[ImplStatus]="Compensated"))*ISNUMBER(MATCH(Recommendations[Id],H449:AU449,0)))/COUNTIF(H449:AU449,"&lt;&gt;"))</f>
        <v/>
      </c>
      <c r="H449" s="243"/>
      <c r="I449" s="243"/>
      <c r="J449" s="243"/>
      <c r="K449" s="243"/>
      <c r="L449" s="243"/>
      <c r="M449" s="243"/>
      <c r="N449" s="243"/>
      <c r="O449" s="243"/>
      <c r="P449" s="243"/>
      <c r="Q449" s="243"/>
      <c r="R449" s="243"/>
      <c r="S449" s="243"/>
      <c r="T449" s="243"/>
      <c r="U449" s="243"/>
      <c r="V449" s="243"/>
      <c r="W449" s="243"/>
      <c r="X449" s="243"/>
      <c r="Y449" s="243"/>
      <c r="Z449" s="243"/>
      <c r="AA449" s="243"/>
      <c r="AB449" s="243"/>
      <c r="AC449" s="243"/>
      <c r="AD449" s="243"/>
      <c r="AE449" s="243"/>
      <c r="AF449" s="243"/>
      <c r="AG449" s="243"/>
      <c r="AH449" s="243"/>
      <c r="AI449" s="243"/>
      <c r="AJ449" s="243"/>
      <c r="AK449" s="243"/>
      <c r="AL449" s="243"/>
      <c r="AM449" s="243"/>
      <c r="AN449" s="243"/>
      <c r="AO449" s="243"/>
      <c r="AP449" s="243"/>
      <c r="AQ449" s="243"/>
      <c r="AR449" s="243"/>
      <c r="AS449" s="243"/>
      <c r="AT449" s="243"/>
      <c r="AU449" s="257"/>
    </row>
    <row r="450" spans="1:47" ht="60" customHeight="1" outlineLevel="1" x14ac:dyDescent="0.35">
      <c r="A450" s="251" t="s">
        <v>6361</v>
      </c>
      <c r="B450" s="229"/>
      <c r="C450" s="229"/>
      <c r="D450" s="233"/>
      <c r="E450" s="229"/>
      <c r="F450" s="237"/>
      <c r="G450" s="240" t="str">
        <f>IF(COUNTIF(H450:AU450,"&lt;&gt;")=0,"",SUMPRODUCT(((Recommendations[ImplStatus]="Implemented")+(Recommendations[ImplStatus]="Compensated"))*ISNUMBER(MATCH(Recommendations[Id],H450:AU450,0)))/COUNTIF(H450:AU450,"&lt;&gt;"))</f>
        <v/>
      </c>
      <c r="H450" s="237"/>
      <c r="I450" s="237"/>
      <c r="J450" s="237"/>
      <c r="K450" s="237"/>
      <c r="L450" s="237"/>
      <c r="M450" s="237"/>
      <c r="N450" s="237"/>
      <c r="O450" s="237"/>
      <c r="P450" s="237"/>
      <c r="Q450" s="237"/>
      <c r="R450" s="237"/>
      <c r="S450" s="237"/>
      <c r="T450" s="237"/>
      <c r="U450" s="237"/>
      <c r="V450" s="237"/>
      <c r="W450" s="237"/>
      <c r="X450" s="237"/>
      <c r="Y450" s="237"/>
      <c r="Z450" s="237"/>
      <c r="AA450" s="237"/>
      <c r="AB450" s="237"/>
      <c r="AC450" s="237"/>
      <c r="AD450" s="237"/>
      <c r="AE450" s="237"/>
      <c r="AF450" s="237"/>
      <c r="AG450" s="237"/>
      <c r="AH450" s="237"/>
      <c r="AI450" s="237"/>
      <c r="AJ450" s="237"/>
      <c r="AK450" s="237"/>
      <c r="AL450" s="237"/>
      <c r="AM450" s="237"/>
      <c r="AN450" s="237"/>
      <c r="AO450" s="237"/>
      <c r="AP450" s="237"/>
      <c r="AQ450" s="237"/>
      <c r="AR450" s="237"/>
      <c r="AS450" s="237"/>
      <c r="AT450" s="237"/>
      <c r="AU450" s="255"/>
    </row>
    <row r="451" spans="1:47" ht="60" customHeight="1" outlineLevel="2" x14ac:dyDescent="0.35">
      <c r="A451" s="252" t="s">
        <v>6361</v>
      </c>
      <c r="B451" s="230" t="s">
        <v>6362</v>
      </c>
      <c r="C451" s="230"/>
      <c r="D451" s="234"/>
      <c r="E451" s="230"/>
      <c r="F451" s="238"/>
      <c r="G451" s="241" t="str">
        <f>IF(COUNTIF(H451:AU451,"&lt;&gt;")=0,"",SUMPRODUCT(((Recommendations[ImplStatus]="Implemented")+(Recommendations[ImplStatus]="Compensated"))*ISNUMBER(MATCH(Recommendations[Id],H451:AU451,0)))/COUNTIF(H451:AU451,"&lt;&gt;"))</f>
        <v/>
      </c>
      <c r="H451" s="238"/>
      <c r="I451" s="238"/>
      <c r="J451" s="238"/>
      <c r="K451" s="238"/>
      <c r="L451" s="238"/>
      <c r="M451" s="238"/>
      <c r="N451" s="238"/>
      <c r="O451" s="238"/>
      <c r="P451" s="238"/>
      <c r="Q451" s="238"/>
      <c r="R451" s="238"/>
      <c r="S451" s="238"/>
      <c r="T451" s="238"/>
      <c r="U451" s="238"/>
      <c r="V451" s="238"/>
      <c r="W451" s="238"/>
      <c r="X451" s="238"/>
      <c r="Y451" s="238"/>
      <c r="Z451" s="238"/>
      <c r="AA451" s="238"/>
      <c r="AB451" s="238"/>
      <c r="AC451" s="238"/>
      <c r="AD451" s="238"/>
      <c r="AE451" s="238"/>
      <c r="AF451" s="238"/>
      <c r="AG451" s="238"/>
      <c r="AH451" s="238"/>
      <c r="AI451" s="238"/>
      <c r="AJ451" s="238"/>
      <c r="AK451" s="238"/>
      <c r="AL451" s="238"/>
      <c r="AM451" s="238"/>
      <c r="AN451" s="238"/>
      <c r="AO451" s="238"/>
      <c r="AP451" s="238"/>
      <c r="AQ451" s="238"/>
      <c r="AR451" s="238"/>
      <c r="AS451" s="238"/>
      <c r="AT451" s="238"/>
      <c r="AU451" s="256"/>
    </row>
    <row r="452" spans="1:47" ht="60" customHeight="1" x14ac:dyDescent="0.35">
      <c r="A452" s="253" t="s">
        <v>6361</v>
      </c>
      <c r="B452" s="231" t="s">
        <v>6362</v>
      </c>
      <c r="C452" s="232" t="s">
        <v>6363</v>
      </c>
      <c r="D452" s="235" t="s">
        <v>6364</v>
      </c>
      <c r="E452" s="236" t="s">
        <v>5458</v>
      </c>
      <c r="F452" s="239" t="s">
        <v>6365</v>
      </c>
      <c r="G452" s="242" t="str">
        <f>IF(COUNTIF(H452:AU452,"&lt;&gt;")=0,"",SUMPRODUCT(((Recommendations[ImplStatus]="Implemented")+(Recommendations[ImplStatus]="Compensated"))*ISNUMBER(MATCH(Recommendations[Id],H452:AU452,0)))/COUNTIF(H452:AU452,"&lt;&gt;"))</f>
        <v/>
      </c>
      <c r="H452" s="243"/>
      <c r="I452" s="243"/>
      <c r="J452" s="243"/>
      <c r="K452" s="243"/>
      <c r="L452" s="243"/>
      <c r="M452" s="243"/>
      <c r="N452" s="243"/>
      <c r="O452" s="243"/>
      <c r="P452" s="243"/>
      <c r="Q452" s="243"/>
      <c r="R452" s="243"/>
      <c r="S452" s="243"/>
      <c r="T452" s="243"/>
      <c r="U452" s="243"/>
      <c r="V452" s="243"/>
      <c r="W452" s="243"/>
      <c r="X452" s="243"/>
      <c r="Y452" s="243"/>
      <c r="Z452" s="243"/>
      <c r="AA452" s="243"/>
      <c r="AB452" s="243"/>
      <c r="AC452" s="243"/>
      <c r="AD452" s="243"/>
      <c r="AE452" s="243"/>
      <c r="AF452" s="243"/>
      <c r="AG452" s="243"/>
      <c r="AH452" s="243"/>
      <c r="AI452" s="243"/>
      <c r="AJ452" s="243"/>
      <c r="AK452" s="243"/>
      <c r="AL452" s="243"/>
      <c r="AM452" s="243"/>
      <c r="AN452" s="243"/>
      <c r="AO452" s="243"/>
      <c r="AP452" s="243"/>
      <c r="AQ452" s="243"/>
      <c r="AR452" s="243"/>
      <c r="AS452" s="243"/>
      <c r="AT452" s="243"/>
      <c r="AU452" s="257"/>
    </row>
    <row r="453" spans="1:47" ht="60" customHeight="1" x14ac:dyDescent="0.35">
      <c r="A453" s="253" t="s">
        <v>6361</v>
      </c>
      <c r="B453" s="231" t="s">
        <v>6362</v>
      </c>
      <c r="C453" s="232" t="s">
        <v>6366</v>
      </c>
      <c r="D453" s="235" t="s">
        <v>6367</v>
      </c>
      <c r="E453" s="236" t="s">
        <v>5458</v>
      </c>
      <c r="F453" s="239" t="s">
        <v>6365</v>
      </c>
      <c r="G453" s="242" t="str">
        <f>IF(COUNTIF(H453:AU453,"&lt;&gt;")=0,"",SUMPRODUCT(((Recommendations[ImplStatus]="Implemented")+(Recommendations[ImplStatus]="Compensated"))*ISNUMBER(MATCH(Recommendations[Id],H453:AU453,0)))/COUNTIF(H453:AU453,"&lt;&gt;"))</f>
        <v/>
      </c>
      <c r="H453" s="243"/>
      <c r="I453" s="243"/>
      <c r="J453" s="243"/>
      <c r="K453" s="243"/>
      <c r="L453" s="243"/>
      <c r="M453" s="243"/>
      <c r="N453" s="243"/>
      <c r="O453" s="243"/>
      <c r="P453" s="243"/>
      <c r="Q453" s="243"/>
      <c r="R453" s="243"/>
      <c r="S453" s="243"/>
      <c r="T453" s="243"/>
      <c r="U453" s="243"/>
      <c r="V453" s="243"/>
      <c r="W453" s="243"/>
      <c r="X453" s="243"/>
      <c r="Y453" s="243"/>
      <c r="Z453" s="243"/>
      <c r="AA453" s="243"/>
      <c r="AB453" s="243"/>
      <c r="AC453" s="243"/>
      <c r="AD453" s="243"/>
      <c r="AE453" s="243"/>
      <c r="AF453" s="243"/>
      <c r="AG453" s="243"/>
      <c r="AH453" s="243"/>
      <c r="AI453" s="243"/>
      <c r="AJ453" s="243"/>
      <c r="AK453" s="243"/>
      <c r="AL453" s="243"/>
      <c r="AM453" s="243"/>
      <c r="AN453" s="243"/>
      <c r="AO453" s="243"/>
      <c r="AP453" s="243"/>
      <c r="AQ453" s="243"/>
      <c r="AR453" s="243"/>
      <c r="AS453" s="243"/>
      <c r="AT453" s="243"/>
      <c r="AU453" s="257"/>
    </row>
    <row r="454" spans="1:47" ht="60" customHeight="1" x14ac:dyDescent="0.35">
      <c r="A454" s="253" t="s">
        <v>6361</v>
      </c>
      <c r="B454" s="231" t="s">
        <v>6362</v>
      </c>
      <c r="C454" s="232" t="s">
        <v>6368</v>
      </c>
      <c r="D454" s="235" t="s">
        <v>6369</v>
      </c>
      <c r="E454" s="236" t="s">
        <v>5458</v>
      </c>
      <c r="F454" s="239" t="s">
        <v>6365</v>
      </c>
      <c r="G454" s="242" t="str">
        <f>IF(COUNTIF(H454:AU454,"&lt;&gt;")=0,"",SUMPRODUCT(((Recommendations[ImplStatus]="Implemented")+(Recommendations[ImplStatus]="Compensated"))*ISNUMBER(MATCH(Recommendations[Id],H454:AU454,0)))/COUNTIF(H454:AU454,"&lt;&gt;"))</f>
        <v/>
      </c>
      <c r="H454" s="243"/>
      <c r="I454" s="243"/>
      <c r="J454" s="243"/>
      <c r="K454" s="243"/>
      <c r="L454" s="243"/>
      <c r="M454" s="243"/>
      <c r="N454" s="243"/>
      <c r="O454" s="243"/>
      <c r="P454" s="243"/>
      <c r="Q454" s="243"/>
      <c r="R454" s="243"/>
      <c r="S454" s="243"/>
      <c r="T454" s="243"/>
      <c r="U454" s="243"/>
      <c r="V454" s="243"/>
      <c r="W454" s="243"/>
      <c r="X454" s="243"/>
      <c r="Y454" s="243"/>
      <c r="Z454" s="243"/>
      <c r="AA454" s="243"/>
      <c r="AB454" s="243"/>
      <c r="AC454" s="243"/>
      <c r="AD454" s="243"/>
      <c r="AE454" s="243"/>
      <c r="AF454" s="243"/>
      <c r="AG454" s="243"/>
      <c r="AH454" s="243"/>
      <c r="AI454" s="243"/>
      <c r="AJ454" s="243"/>
      <c r="AK454" s="243"/>
      <c r="AL454" s="243"/>
      <c r="AM454" s="243"/>
      <c r="AN454" s="243"/>
      <c r="AO454" s="243"/>
      <c r="AP454" s="243"/>
      <c r="AQ454" s="243"/>
      <c r="AR454" s="243"/>
      <c r="AS454" s="243"/>
      <c r="AT454" s="243"/>
      <c r="AU454" s="257"/>
    </row>
    <row r="455" spans="1:47" ht="60" customHeight="1" x14ac:dyDescent="0.35">
      <c r="A455" s="253" t="s">
        <v>6361</v>
      </c>
      <c r="B455" s="231" t="s">
        <v>6362</v>
      </c>
      <c r="C455" s="232" t="s">
        <v>6370</v>
      </c>
      <c r="D455" s="235" t="s">
        <v>6371</v>
      </c>
      <c r="E455" s="236" t="s">
        <v>5458</v>
      </c>
      <c r="F455" s="239" t="s">
        <v>6365</v>
      </c>
      <c r="G455" s="242" t="str">
        <f>IF(COUNTIF(H455:AU455,"&lt;&gt;")=0,"",SUMPRODUCT(((Recommendations[ImplStatus]="Implemented")+(Recommendations[ImplStatus]="Compensated"))*ISNUMBER(MATCH(Recommendations[Id],H455:AU455,0)))/COUNTIF(H455:AU455,"&lt;&gt;"))</f>
        <v/>
      </c>
      <c r="H455" s="243"/>
      <c r="I455" s="243"/>
      <c r="J455" s="243"/>
      <c r="K455" s="243"/>
      <c r="L455" s="243"/>
      <c r="M455" s="243"/>
      <c r="N455" s="243"/>
      <c r="O455" s="243"/>
      <c r="P455" s="243"/>
      <c r="Q455" s="243"/>
      <c r="R455" s="243"/>
      <c r="S455" s="243"/>
      <c r="T455" s="243"/>
      <c r="U455" s="243"/>
      <c r="V455" s="243"/>
      <c r="W455" s="243"/>
      <c r="X455" s="243"/>
      <c r="Y455" s="243"/>
      <c r="Z455" s="243"/>
      <c r="AA455" s="243"/>
      <c r="AB455" s="243"/>
      <c r="AC455" s="243"/>
      <c r="AD455" s="243"/>
      <c r="AE455" s="243"/>
      <c r="AF455" s="243"/>
      <c r="AG455" s="243"/>
      <c r="AH455" s="243"/>
      <c r="AI455" s="243"/>
      <c r="AJ455" s="243"/>
      <c r="AK455" s="243"/>
      <c r="AL455" s="243"/>
      <c r="AM455" s="243"/>
      <c r="AN455" s="243"/>
      <c r="AO455" s="243"/>
      <c r="AP455" s="243"/>
      <c r="AQ455" s="243"/>
      <c r="AR455" s="243"/>
      <c r="AS455" s="243"/>
      <c r="AT455" s="243"/>
      <c r="AU455" s="257"/>
    </row>
    <row r="456" spans="1:47" ht="60" customHeight="1" x14ac:dyDescent="0.35">
      <c r="A456" s="253" t="s">
        <v>6361</v>
      </c>
      <c r="B456" s="231" t="s">
        <v>6362</v>
      </c>
      <c r="C456" s="232" t="s">
        <v>6372</v>
      </c>
      <c r="D456" s="235" t="s">
        <v>6373</v>
      </c>
      <c r="E456" s="236" t="s">
        <v>5458</v>
      </c>
      <c r="F456" s="239" t="s">
        <v>6365</v>
      </c>
      <c r="G456" s="242" t="str">
        <f>IF(COUNTIF(H456:AU456,"&lt;&gt;")=0,"",SUMPRODUCT(((Recommendations[ImplStatus]="Implemented")+(Recommendations[ImplStatus]="Compensated"))*ISNUMBER(MATCH(Recommendations[Id],H456:AU456,0)))/COUNTIF(H456:AU456,"&lt;&gt;"))</f>
        <v/>
      </c>
      <c r="H456" s="243"/>
      <c r="I456" s="243"/>
      <c r="J456" s="243"/>
      <c r="K456" s="243"/>
      <c r="L456" s="243"/>
      <c r="M456" s="243"/>
      <c r="N456" s="243"/>
      <c r="O456" s="243"/>
      <c r="P456" s="243"/>
      <c r="Q456" s="243"/>
      <c r="R456" s="243"/>
      <c r="S456" s="243"/>
      <c r="T456" s="243"/>
      <c r="U456" s="243"/>
      <c r="V456" s="243"/>
      <c r="W456" s="243"/>
      <c r="X456" s="243"/>
      <c r="Y456" s="243"/>
      <c r="Z456" s="243"/>
      <c r="AA456" s="243"/>
      <c r="AB456" s="243"/>
      <c r="AC456" s="243"/>
      <c r="AD456" s="243"/>
      <c r="AE456" s="243"/>
      <c r="AF456" s="243"/>
      <c r="AG456" s="243"/>
      <c r="AH456" s="243"/>
      <c r="AI456" s="243"/>
      <c r="AJ456" s="243"/>
      <c r="AK456" s="243"/>
      <c r="AL456" s="243"/>
      <c r="AM456" s="243"/>
      <c r="AN456" s="243"/>
      <c r="AO456" s="243"/>
      <c r="AP456" s="243"/>
      <c r="AQ456" s="243"/>
      <c r="AR456" s="243"/>
      <c r="AS456" s="243"/>
      <c r="AT456" s="243"/>
      <c r="AU456" s="257"/>
    </row>
    <row r="457" spans="1:47" ht="60" customHeight="1" x14ac:dyDescent="0.35">
      <c r="A457" s="253" t="s">
        <v>6361</v>
      </c>
      <c r="B457" s="231" t="s">
        <v>6362</v>
      </c>
      <c r="C457" s="232" t="s">
        <v>6374</v>
      </c>
      <c r="D457" s="235" t="s">
        <v>6375</v>
      </c>
      <c r="E457" s="236" t="s">
        <v>5487</v>
      </c>
      <c r="F457" s="239" t="s">
        <v>6365</v>
      </c>
      <c r="G457" s="242" t="str">
        <f>IF(COUNTIF(H457:AU457,"&lt;&gt;")=0,"",SUMPRODUCT(((Recommendations[ImplStatus]="Implemented")+(Recommendations[ImplStatus]="Compensated"))*ISNUMBER(MATCH(Recommendations[Id],H457:AU457,0)))/COUNTIF(H457:AU457,"&lt;&gt;"))</f>
        <v/>
      </c>
      <c r="H457" s="243"/>
      <c r="I457" s="243"/>
      <c r="J457" s="243"/>
      <c r="K457" s="243"/>
      <c r="L457" s="243"/>
      <c r="M457" s="243"/>
      <c r="N457" s="243"/>
      <c r="O457" s="243"/>
      <c r="P457" s="243"/>
      <c r="Q457" s="243"/>
      <c r="R457" s="243"/>
      <c r="S457" s="243"/>
      <c r="T457" s="243"/>
      <c r="U457" s="243"/>
      <c r="V457" s="243"/>
      <c r="W457" s="243"/>
      <c r="X457" s="243"/>
      <c r="Y457" s="243"/>
      <c r="Z457" s="243"/>
      <c r="AA457" s="243"/>
      <c r="AB457" s="243"/>
      <c r="AC457" s="243"/>
      <c r="AD457" s="243"/>
      <c r="AE457" s="243"/>
      <c r="AF457" s="243"/>
      <c r="AG457" s="243"/>
      <c r="AH457" s="243"/>
      <c r="AI457" s="243"/>
      <c r="AJ457" s="243"/>
      <c r="AK457" s="243"/>
      <c r="AL457" s="243"/>
      <c r="AM457" s="243"/>
      <c r="AN457" s="243"/>
      <c r="AO457" s="243"/>
      <c r="AP457" s="243"/>
      <c r="AQ457" s="243"/>
      <c r="AR457" s="243"/>
      <c r="AS457" s="243"/>
      <c r="AT457" s="243"/>
      <c r="AU457" s="257"/>
    </row>
    <row r="458" spans="1:47" ht="60" customHeight="1" x14ac:dyDescent="0.35">
      <c r="A458" s="253" t="s">
        <v>6361</v>
      </c>
      <c r="B458" s="231" t="s">
        <v>6362</v>
      </c>
      <c r="C458" s="232" t="s">
        <v>6376</v>
      </c>
      <c r="D458" s="235" t="s">
        <v>6377</v>
      </c>
      <c r="E458" s="236" t="s">
        <v>5487</v>
      </c>
      <c r="F458" s="239" t="s">
        <v>6365</v>
      </c>
      <c r="G458" s="242" t="str">
        <f>IF(COUNTIF(H458:AU458,"&lt;&gt;")=0,"",SUMPRODUCT(((Recommendations[ImplStatus]="Implemented")+(Recommendations[ImplStatus]="Compensated"))*ISNUMBER(MATCH(Recommendations[Id],H458:AU458,0)))/COUNTIF(H458:AU458,"&lt;&gt;"))</f>
        <v/>
      </c>
      <c r="H458" s="243"/>
      <c r="I458" s="243"/>
      <c r="J458" s="243"/>
      <c r="K458" s="243"/>
      <c r="L458" s="243"/>
      <c r="M458" s="243"/>
      <c r="N458" s="243"/>
      <c r="O458" s="243"/>
      <c r="P458" s="243"/>
      <c r="Q458" s="243"/>
      <c r="R458" s="243"/>
      <c r="S458" s="243"/>
      <c r="T458" s="243"/>
      <c r="U458" s="243"/>
      <c r="V458" s="243"/>
      <c r="W458" s="243"/>
      <c r="X458" s="243"/>
      <c r="Y458" s="243"/>
      <c r="Z458" s="243"/>
      <c r="AA458" s="243"/>
      <c r="AB458" s="243"/>
      <c r="AC458" s="243"/>
      <c r="AD458" s="243"/>
      <c r="AE458" s="243"/>
      <c r="AF458" s="243"/>
      <c r="AG458" s="243"/>
      <c r="AH458" s="243"/>
      <c r="AI458" s="243"/>
      <c r="AJ458" s="243"/>
      <c r="AK458" s="243"/>
      <c r="AL458" s="243"/>
      <c r="AM458" s="243"/>
      <c r="AN458" s="243"/>
      <c r="AO458" s="243"/>
      <c r="AP458" s="243"/>
      <c r="AQ458" s="243"/>
      <c r="AR458" s="243"/>
      <c r="AS458" s="243"/>
      <c r="AT458" s="243"/>
      <c r="AU458" s="257"/>
    </row>
    <row r="459" spans="1:47" ht="60" customHeight="1" x14ac:dyDescent="0.35">
      <c r="A459" s="253" t="s">
        <v>6361</v>
      </c>
      <c r="B459" s="231" t="s">
        <v>6362</v>
      </c>
      <c r="C459" s="232" t="s">
        <v>6378</v>
      </c>
      <c r="D459" s="235" t="s">
        <v>6379</v>
      </c>
      <c r="E459" s="236" t="s">
        <v>5487</v>
      </c>
      <c r="F459" s="239" t="s">
        <v>6365</v>
      </c>
      <c r="G459" s="242" t="str">
        <f>IF(COUNTIF(H459:AU459,"&lt;&gt;")=0,"",SUMPRODUCT(((Recommendations[ImplStatus]="Implemented")+(Recommendations[ImplStatus]="Compensated"))*ISNUMBER(MATCH(Recommendations[Id],H459:AU459,0)))/COUNTIF(H459:AU459,"&lt;&gt;"))</f>
        <v/>
      </c>
      <c r="H459" s="243"/>
      <c r="I459" s="243"/>
      <c r="J459" s="243"/>
      <c r="K459" s="243"/>
      <c r="L459" s="243"/>
      <c r="M459" s="243"/>
      <c r="N459" s="243"/>
      <c r="O459" s="243"/>
      <c r="P459" s="243"/>
      <c r="Q459" s="243"/>
      <c r="R459" s="243"/>
      <c r="S459" s="243"/>
      <c r="T459" s="243"/>
      <c r="U459" s="243"/>
      <c r="V459" s="243"/>
      <c r="W459" s="243"/>
      <c r="X459" s="243"/>
      <c r="Y459" s="243"/>
      <c r="Z459" s="243"/>
      <c r="AA459" s="243"/>
      <c r="AB459" s="243"/>
      <c r="AC459" s="243"/>
      <c r="AD459" s="243"/>
      <c r="AE459" s="243"/>
      <c r="AF459" s="243"/>
      <c r="AG459" s="243"/>
      <c r="AH459" s="243"/>
      <c r="AI459" s="243"/>
      <c r="AJ459" s="243"/>
      <c r="AK459" s="243"/>
      <c r="AL459" s="243"/>
      <c r="AM459" s="243"/>
      <c r="AN459" s="243"/>
      <c r="AO459" s="243"/>
      <c r="AP459" s="243"/>
      <c r="AQ459" s="243"/>
      <c r="AR459" s="243"/>
      <c r="AS459" s="243"/>
      <c r="AT459" s="243"/>
      <c r="AU459" s="257"/>
    </row>
    <row r="460" spans="1:47" ht="60" customHeight="1" x14ac:dyDescent="0.35">
      <c r="A460" s="253" t="s">
        <v>6361</v>
      </c>
      <c r="B460" s="231" t="s">
        <v>6362</v>
      </c>
      <c r="C460" s="232" t="s">
        <v>6380</v>
      </c>
      <c r="D460" s="235" t="s">
        <v>6381</v>
      </c>
      <c r="E460" s="236" t="s">
        <v>5487</v>
      </c>
      <c r="F460" s="239" t="s">
        <v>6365</v>
      </c>
      <c r="G460" s="242" t="str">
        <f>IF(COUNTIF(H460:AU460,"&lt;&gt;")=0,"",SUMPRODUCT(((Recommendations[ImplStatus]="Implemented")+(Recommendations[ImplStatus]="Compensated"))*ISNUMBER(MATCH(Recommendations[Id],H460:AU460,0)))/COUNTIF(H460:AU460,"&lt;&gt;"))</f>
        <v/>
      </c>
      <c r="H460" s="243"/>
      <c r="I460" s="243"/>
      <c r="J460" s="243"/>
      <c r="K460" s="243"/>
      <c r="L460" s="243"/>
      <c r="M460" s="243"/>
      <c r="N460" s="243"/>
      <c r="O460" s="243"/>
      <c r="P460" s="243"/>
      <c r="Q460" s="243"/>
      <c r="R460" s="243"/>
      <c r="S460" s="243"/>
      <c r="T460" s="243"/>
      <c r="U460" s="243"/>
      <c r="V460" s="243"/>
      <c r="W460" s="243"/>
      <c r="X460" s="243"/>
      <c r="Y460" s="243"/>
      <c r="Z460" s="243"/>
      <c r="AA460" s="243"/>
      <c r="AB460" s="243"/>
      <c r="AC460" s="243"/>
      <c r="AD460" s="243"/>
      <c r="AE460" s="243"/>
      <c r="AF460" s="243"/>
      <c r="AG460" s="243"/>
      <c r="AH460" s="243"/>
      <c r="AI460" s="243"/>
      <c r="AJ460" s="243"/>
      <c r="AK460" s="243"/>
      <c r="AL460" s="243"/>
      <c r="AM460" s="243"/>
      <c r="AN460" s="243"/>
      <c r="AO460" s="243"/>
      <c r="AP460" s="243"/>
      <c r="AQ460" s="243"/>
      <c r="AR460" s="243"/>
      <c r="AS460" s="243"/>
      <c r="AT460" s="243"/>
      <c r="AU460" s="257"/>
    </row>
    <row r="461" spans="1:47" ht="60" customHeight="1" x14ac:dyDescent="0.35">
      <c r="A461" s="253" t="s">
        <v>6361</v>
      </c>
      <c r="B461" s="231" t="s">
        <v>6362</v>
      </c>
      <c r="C461" s="232" t="s">
        <v>6382</v>
      </c>
      <c r="D461" s="235" t="s">
        <v>6383</v>
      </c>
      <c r="E461" s="236" t="s">
        <v>5487</v>
      </c>
      <c r="F461" s="239" t="s">
        <v>6365</v>
      </c>
      <c r="G461" s="242" t="str">
        <f>IF(COUNTIF(H461:AU461,"&lt;&gt;")=0,"",SUMPRODUCT(((Recommendations[ImplStatus]="Implemented")+(Recommendations[ImplStatus]="Compensated"))*ISNUMBER(MATCH(Recommendations[Id],H461:AU461,0)))/COUNTIF(H461:AU461,"&lt;&gt;"))</f>
        <v/>
      </c>
      <c r="H461" s="243"/>
      <c r="I461" s="243"/>
      <c r="J461" s="243"/>
      <c r="K461" s="243"/>
      <c r="L461" s="243"/>
      <c r="M461" s="243"/>
      <c r="N461" s="243"/>
      <c r="O461" s="243"/>
      <c r="P461" s="243"/>
      <c r="Q461" s="243"/>
      <c r="R461" s="243"/>
      <c r="S461" s="243"/>
      <c r="T461" s="243"/>
      <c r="U461" s="243"/>
      <c r="V461" s="243"/>
      <c r="W461" s="243"/>
      <c r="X461" s="243"/>
      <c r="Y461" s="243"/>
      <c r="Z461" s="243"/>
      <c r="AA461" s="243"/>
      <c r="AB461" s="243"/>
      <c r="AC461" s="243"/>
      <c r="AD461" s="243"/>
      <c r="AE461" s="243"/>
      <c r="AF461" s="243"/>
      <c r="AG461" s="243"/>
      <c r="AH461" s="243"/>
      <c r="AI461" s="243"/>
      <c r="AJ461" s="243"/>
      <c r="AK461" s="243"/>
      <c r="AL461" s="243"/>
      <c r="AM461" s="243"/>
      <c r="AN461" s="243"/>
      <c r="AO461" s="243"/>
      <c r="AP461" s="243"/>
      <c r="AQ461" s="243"/>
      <c r="AR461" s="243"/>
      <c r="AS461" s="243"/>
      <c r="AT461" s="243"/>
      <c r="AU461" s="257"/>
    </row>
    <row r="462" spans="1:47" ht="60" customHeight="1" x14ac:dyDescent="0.35">
      <c r="A462" s="253" t="s">
        <v>6361</v>
      </c>
      <c r="B462" s="231" t="s">
        <v>6362</v>
      </c>
      <c r="C462" s="232" t="s">
        <v>6384</v>
      </c>
      <c r="D462" s="235" t="s">
        <v>6385</v>
      </c>
      <c r="E462" s="236" t="s">
        <v>5487</v>
      </c>
      <c r="F462" s="239" t="s">
        <v>6365</v>
      </c>
      <c r="G462" s="242" t="str">
        <f>IF(COUNTIF(H462:AU462,"&lt;&gt;")=0,"",SUMPRODUCT(((Recommendations[ImplStatus]="Implemented")+(Recommendations[ImplStatus]="Compensated"))*ISNUMBER(MATCH(Recommendations[Id],H462:AU462,0)))/COUNTIF(H462:AU462,"&lt;&gt;"))</f>
        <v/>
      </c>
      <c r="H462" s="243"/>
      <c r="I462" s="243"/>
      <c r="J462" s="243"/>
      <c r="K462" s="243"/>
      <c r="L462" s="243"/>
      <c r="M462" s="243"/>
      <c r="N462" s="243"/>
      <c r="O462" s="243"/>
      <c r="P462" s="243"/>
      <c r="Q462" s="243"/>
      <c r="R462" s="243"/>
      <c r="S462" s="243"/>
      <c r="T462" s="243"/>
      <c r="U462" s="243"/>
      <c r="V462" s="243"/>
      <c r="W462" s="243"/>
      <c r="X462" s="243"/>
      <c r="Y462" s="243"/>
      <c r="Z462" s="243"/>
      <c r="AA462" s="243"/>
      <c r="AB462" s="243"/>
      <c r="AC462" s="243"/>
      <c r="AD462" s="243"/>
      <c r="AE462" s="243"/>
      <c r="AF462" s="243"/>
      <c r="AG462" s="243"/>
      <c r="AH462" s="243"/>
      <c r="AI462" s="243"/>
      <c r="AJ462" s="243"/>
      <c r="AK462" s="243"/>
      <c r="AL462" s="243"/>
      <c r="AM462" s="243"/>
      <c r="AN462" s="243"/>
      <c r="AO462" s="243"/>
      <c r="AP462" s="243"/>
      <c r="AQ462" s="243"/>
      <c r="AR462" s="243"/>
      <c r="AS462" s="243"/>
      <c r="AT462" s="243"/>
      <c r="AU462" s="257"/>
    </row>
    <row r="463" spans="1:47" ht="60" customHeight="1" x14ac:dyDescent="0.35">
      <c r="A463" s="253" t="s">
        <v>6361</v>
      </c>
      <c r="B463" s="231" t="s">
        <v>6362</v>
      </c>
      <c r="C463" s="232" t="s">
        <v>6386</v>
      </c>
      <c r="D463" s="235" t="s">
        <v>6387</v>
      </c>
      <c r="E463" s="236" t="s">
        <v>5487</v>
      </c>
      <c r="F463" s="239" t="s">
        <v>6365</v>
      </c>
      <c r="G463" s="242" t="str">
        <f>IF(COUNTIF(H463:AU463,"&lt;&gt;")=0,"",SUMPRODUCT(((Recommendations[ImplStatus]="Implemented")+(Recommendations[ImplStatus]="Compensated"))*ISNUMBER(MATCH(Recommendations[Id],H463:AU463,0)))/COUNTIF(H463:AU463,"&lt;&gt;"))</f>
        <v/>
      </c>
      <c r="H463" s="243"/>
      <c r="I463" s="243"/>
      <c r="J463" s="243"/>
      <c r="K463" s="243"/>
      <c r="L463" s="243"/>
      <c r="M463" s="243"/>
      <c r="N463" s="243"/>
      <c r="O463" s="243"/>
      <c r="P463" s="243"/>
      <c r="Q463" s="243"/>
      <c r="R463" s="243"/>
      <c r="S463" s="243"/>
      <c r="T463" s="243"/>
      <c r="U463" s="243"/>
      <c r="V463" s="243"/>
      <c r="W463" s="243"/>
      <c r="X463" s="243"/>
      <c r="Y463" s="243"/>
      <c r="Z463" s="243"/>
      <c r="AA463" s="243"/>
      <c r="AB463" s="243"/>
      <c r="AC463" s="243"/>
      <c r="AD463" s="243"/>
      <c r="AE463" s="243"/>
      <c r="AF463" s="243"/>
      <c r="AG463" s="243"/>
      <c r="AH463" s="243"/>
      <c r="AI463" s="243"/>
      <c r="AJ463" s="243"/>
      <c r="AK463" s="243"/>
      <c r="AL463" s="243"/>
      <c r="AM463" s="243"/>
      <c r="AN463" s="243"/>
      <c r="AO463" s="243"/>
      <c r="AP463" s="243"/>
      <c r="AQ463" s="243"/>
      <c r="AR463" s="243"/>
      <c r="AS463" s="243"/>
      <c r="AT463" s="243"/>
      <c r="AU463" s="257"/>
    </row>
    <row r="464" spans="1:47" ht="60" customHeight="1" x14ac:dyDescent="0.35">
      <c r="A464" s="253" t="s">
        <v>6361</v>
      </c>
      <c r="B464" s="231" t="s">
        <v>6362</v>
      </c>
      <c r="C464" s="232" t="s">
        <v>6388</v>
      </c>
      <c r="D464" s="235" t="s">
        <v>6389</v>
      </c>
      <c r="E464" s="236" t="s">
        <v>5487</v>
      </c>
      <c r="F464" s="239" t="s">
        <v>6365</v>
      </c>
      <c r="G464" s="242" t="str">
        <f>IF(COUNTIF(H464:AU464,"&lt;&gt;")=0,"",SUMPRODUCT(((Recommendations[ImplStatus]="Implemented")+(Recommendations[ImplStatus]="Compensated"))*ISNUMBER(MATCH(Recommendations[Id],H464:AU464,0)))/COUNTIF(H464:AU464,"&lt;&gt;"))</f>
        <v/>
      </c>
      <c r="H464" s="243"/>
      <c r="I464" s="243"/>
      <c r="J464" s="243"/>
      <c r="K464" s="243"/>
      <c r="L464" s="243"/>
      <c r="M464" s="243"/>
      <c r="N464" s="243"/>
      <c r="O464" s="243"/>
      <c r="P464" s="243"/>
      <c r="Q464" s="243"/>
      <c r="R464" s="243"/>
      <c r="S464" s="243"/>
      <c r="T464" s="243"/>
      <c r="U464" s="243"/>
      <c r="V464" s="243"/>
      <c r="W464" s="243"/>
      <c r="X464" s="243"/>
      <c r="Y464" s="243"/>
      <c r="Z464" s="243"/>
      <c r="AA464" s="243"/>
      <c r="AB464" s="243"/>
      <c r="AC464" s="243"/>
      <c r="AD464" s="243"/>
      <c r="AE464" s="243"/>
      <c r="AF464" s="243"/>
      <c r="AG464" s="243"/>
      <c r="AH464" s="243"/>
      <c r="AI464" s="243"/>
      <c r="AJ464" s="243"/>
      <c r="AK464" s="243"/>
      <c r="AL464" s="243"/>
      <c r="AM464" s="243"/>
      <c r="AN464" s="243"/>
      <c r="AO464" s="243"/>
      <c r="AP464" s="243"/>
      <c r="AQ464" s="243"/>
      <c r="AR464" s="243"/>
      <c r="AS464" s="243"/>
      <c r="AT464" s="243"/>
      <c r="AU464" s="257"/>
    </row>
    <row r="465" spans="1:47" ht="60" customHeight="1" x14ac:dyDescent="0.35">
      <c r="A465" s="253" t="s">
        <v>6361</v>
      </c>
      <c r="B465" s="231" t="s">
        <v>6362</v>
      </c>
      <c r="C465" s="232" t="s">
        <v>6390</v>
      </c>
      <c r="D465" s="235" t="s">
        <v>6391</v>
      </c>
      <c r="E465" s="236" t="s">
        <v>5487</v>
      </c>
      <c r="F465" s="239" t="s">
        <v>6365</v>
      </c>
      <c r="G465" s="242" t="str">
        <f>IF(COUNTIF(H465:AU465,"&lt;&gt;")=0,"",SUMPRODUCT(((Recommendations[ImplStatus]="Implemented")+(Recommendations[ImplStatus]="Compensated"))*ISNUMBER(MATCH(Recommendations[Id],H465:AU465,0)))/COUNTIF(H465:AU465,"&lt;&gt;"))</f>
        <v/>
      </c>
      <c r="H465" s="243"/>
      <c r="I465" s="243"/>
      <c r="J465" s="243"/>
      <c r="K465" s="243"/>
      <c r="L465" s="243"/>
      <c r="M465" s="243"/>
      <c r="N465" s="243"/>
      <c r="O465" s="243"/>
      <c r="P465" s="243"/>
      <c r="Q465" s="243"/>
      <c r="R465" s="243"/>
      <c r="S465" s="243"/>
      <c r="T465" s="243"/>
      <c r="U465" s="243"/>
      <c r="V465" s="243"/>
      <c r="W465" s="243"/>
      <c r="X465" s="243"/>
      <c r="Y465" s="243"/>
      <c r="Z465" s="243"/>
      <c r="AA465" s="243"/>
      <c r="AB465" s="243"/>
      <c r="AC465" s="243"/>
      <c r="AD465" s="243"/>
      <c r="AE465" s="243"/>
      <c r="AF465" s="243"/>
      <c r="AG465" s="243"/>
      <c r="AH465" s="243"/>
      <c r="AI465" s="243"/>
      <c r="AJ465" s="243"/>
      <c r="AK465" s="243"/>
      <c r="AL465" s="243"/>
      <c r="AM465" s="243"/>
      <c r="AN465" s="243"/>
      <c r="AO465" s="243"/>
      <c r="AP465" s="243"/>
      <c r="AQ465" s="243"/>
      <c r="AR465" s="243"/>
      <c r="AS465" s="243"/>
      <c r="AT465" s="243"/>
      <c r="AU465" s="257"/>
    </row>
    <row r="466" spans="1:47" ht="60" customHeight="1" outlineLevel="2" x14ac:dyDescent="0.35">
      <c r="A466" s="252" t="s">
        <v>6361</v>
      </c>
      <c r="B466" s="230" t="s">
        <v>6392</v>
      </c>
      <c r="C466" s="230"/>
      <c r="D466" s="234"/>
      <c r="E466" s="230"/>
      <c r="F466" s="238"/>
      <c r="G466" s="241" t="str">
        <f>IF(COUNTIF(H466:AU466,"&lt;&gt;")=0,"",SUMPRODUCT(((Recommendations[ImplStatus]="Implemented")+(Recommendations[ImplStatus]="Compensated"))*ISNUMBER(MATCH(Recommendations[Id],H466:AU466,0)))/COUNTIF(H466:AU466,"&lt;&gt;"))</f>
        <v/>
      </c>
      <c r="H466" s="238"/>
      <c r="I466" s="238"/>
      <c r="J466" s="238"/>
      <c r="K466" s="238"/>
      <c r="L466" s="238"/>
      <c r="M466" s="238"/>
      <c r="N466" s="238"/>
      <c r="O466" s="238"/>
      <c r="P466" s="238"/>
      <c r="Q466" s="238"/>
      <c r="R466" s="238"/>
      <c r="S466" s="238"/>
      <c r="T466" s="238"/>
      <c r="U466" s="238"/>
      <c r="V466" s="238"/>
      <c r="W466" s="238"/>
      <c r="X466" s="238"/>
      <c r="Y466" s="238"/>
      <c r="Z466" s="238"/>
      <c r="AA466" s="238"/>
      <c r="AB466" s="238"/>
      <c r="AC466" s="238"/>
      <c r="AD466" s="238"/>
      <c r="AE466" s="238"/>
      <c r="AF466" s="238"/>
      <c r="AG466" s="238"/>
      <c r="AH466" s="238"/>
      <c r="AI466" s="238"/>
      <c r="AJ466" s="238"/>
      <c r="AK466" s="238"/>
      <c r="AL466" s="238"/>
      <c r="AM466" s="238"/>
      <c r="AN466" s="238"/>
      <c r="AO466" s="238"/>
      <c r="AP466" s="238"/>
      <c r="AQ466" s="238"/>
      <c r="AR466" s="238"/>
      <c r="AS466" s="238"/>
      <c r="AT466" s="238"/>
      <c r="AU466" s="256"/>
    </row>
    <row r="467" spans="1:47" ht="60" customHeight="1" x14ac:dyDescent="0.35">
      <c r="A467" s="253" t="s">
        <v>6361</v>
      </c>
      <c r="B467" s="231" t="s">
        <v>6392</v>
      </c>
      <c r="C467" s="232" t="s">
        <v>6393</v>
      </c>
      <c r="D467" s="235" t="s">
        <v>6394</v>
      </c>
      <c r="E467" s="236" t="s">
        <v>5458</v>
      </c>
      <c r="F467" s="239" t="s">
        <v>5597</v>
      </c>
      <c r="G467" s="242" t="str">
        <f>IF(COUNTIF(H467:AU467,"&lt;&gt;")=0,"",SUMPRODUCT(((Recommendations[ImplStatus]="Implemented")+(Recommendations[ImplStatus]="Compensated"))*ISNUMBER(MATCH(Recommendations[Id],H467:AU467,0)))/COUNTIF(H467:AU467,"&lt;&gt;"))</f>
        <v/>
      </c>
      <c r="H467" s="243"/>
      <c r="I467" s="243"/>
      <c r="J467" s="243"/>
      <c r="K467" s="243"/>
      <c r="L467" s="243"/>
      <c r="M467" s="243"/>
      <c r="N467" s="243"/>
      <c r="O467" s="243"/>
      <c r="P467" s="243"/>
      <c r="Q467" s="243"/>
      <c r="R467" s="243"/>
      <c r="S467" s="243"/>
      <c r="T467" s="243"/>
      <c r="U467" s="243"/>
      <c r="V467" s="243"/>
      <c r="W467" s="243"/>
      <c r="X467" s="243"/>
      <c r="Y467" s="243"/>
      <c r="Z467" s="243"/>
      <c r="AA467" s="243"/>
      <c r="AB467" s="243"/>
      <c r="AC467" s="243"/>
      <c r="AD467" s="243"/>
      <c r="AE467" s="243"/>
      <c r="AF467" s="243"/>
      <c r="AG467" s="243"/>
      <c r="AH467" s="243"/>
      <c r="AI467" s="243"/>
      <c r="AJ467" s="243"/>
      <c r="AK467" s="243"/>
      <c r="AL467" s="243"/>
      <c r="AM467" s="243"/>
      <c r="AN467" s="243"/>
      <c r="AO467" s="243"/>
      <c r="AP467" s="243"/>
      <c r="AQ467" s="243"/>
      <c r="AR467" s="243"/>
      <c r="AS467" s="243"/>
      <c r="AT467" s="243"/>
      <c r="AU467" s="257"/>
    </row>
    <row r="468" spans="1:47" ht="60" customHeight="1" x14ac:dyDescent="0.35">
      <c r="A468" s="253" t="s">
        <v>6361</v>
      </c>
      <c r="B468" s="231" t="s">
        <v>6392</v>
      </c>
      <c r="C468" s="232" t="s">
        <v>6395</v>
      </c>
      <c r="D468" s="235" t="s">
        <v>6396</v>
      </c>
      <c r="E468" s="236" t="s">
        <v>5458</v>
      </c>
      <c r="F468" s="239" t="s">
        <v>5597</v>
      </c>
      <c r="G468" s="242" t="str">
        <f>IF(COUNTIF(H468:AU468,"&lt;&gt;")=0,"",SUMPRODUCT(((Recommendations[ImplStatus]="Implemented")+(Recommendations[ImplStatus]="Compensated"))*ISNUMBER(MATCH(Recommendations[Id],H468:AU468,0)))/COUNTIF(H468:AU468,"&lt;&gt;"))</f>
        <v/>
      </c>
      <c r="H468" s="243"/>
      <c r="I468" s="243"/>
      <c r="J468" s="243"/>
      <c r="K468" s="243"/>
      <c r="L468" s="243"/>
      <c r="M468" s="243"/>
      <c r="N468" s="243"/>
      <c r="O468" s="243"/>
      <c r="P468" s="243"/>
      <c r="Q468" s="243"/>
      <c r="R468" s="243"/>
      <c r="S468" s="243"/>
      <c r="T468" s="243"/>
      <c r="U468" s="243"/>
      <c r="V468" s="243"/>
      <c r="W468" s="243"/>
      <c r="X468" s="243"/>
      <c r="Y468" s="243"/>
      <c r="Z468" s="243"/>
      <c r="AA468" s="243"/>
      <c r="AB468" s="243"/>
      <c r="AC468" s="243"/>
      <c r="AD468" s="243"/>
      <c r="AE468" s="243"/>
      <c r="AF468" s="243"/>
      <c r="AG468" s="243"/>
      <c r="AH468" s="243"/>
      <c r="AI468" s="243"/>
      <c r="AJ468" s="243"/>
      <c r="AK468" s="243"/>
      <c r="AL468" s="243"/>
      <c r="AM468" s="243"/>
      <c r="AN468" s="243"/>
      <c r="AO468" s="243"/>
      <c r="AP468" s="243"/>
      <c r="AQ468" s="243"/>
      <c r="AR468" s="243"/>
      <c r="AS468" s="243"/>
      <c r="AT468" s="243"/>
      <c r="AU468" s="257"/>
    </row>
    <row r="469" spans="1:47" ht="60" customHeight="1" x14ac:dyDescent="0.35">
      <c r="A469" s="253" t="s">
        <v>6361</v>
      </c>
      <c r="B469" s="231" t="s">
        <v>6392</v>
      </c>
      <c r="C469" s="232" t="s">
        <v>6397</v>
      </c>
      <c r="D469" s="235" t="s">
        <v>6398</v>
      </c>
      <c r="E469" s="236" t="s">
        <v>5458</v>
      </c>
      <c r="F469" s="239" t="s">
        <v>5597</v>
      </c>
      <c r="G469" s="242" t="str">
        <f>IF(COUNTIF(H469:AU469,"&lt;&gt;")=0,"",SUMPRODUCT(((Recommendations[ImplStatus]="Implemented")+(Recommendations[ImplStatus]="Compensated"))*ISNUMBER(MATCH(Recommendations[Id],H469:AU469,0)))/COUNTIF(H469:AU469,"&lt;&gt;"))</f>
        <v/>
      </c>
      <c r="H469" s="243"/>
      <c r="I469" s="243"/>
      <c r="J469" s="243"/>
      <c r="K469" s="243"/>
      <c r="L469" s="243"/>
      <c r="M469" s="243"/>
      <c r="N469" s="243"/>
      <c r="O469" s="243"/>
      <c r="P469" s="243"/>
      <c r="Q469" s="243"/>
      <c r="R469" s="243"/>
      <c r="S469" s="243"/>
      <c r="T469" s="243"/>
      <c r="U469" s="243"/>
      <c r="V469" s="243"/>
      <c r="W469" s="243"/>
      <c r="X469" s="243"/>
      <c r="Y469" s="243"/>
      <c r="Z469" s="243"/>
      <c r="AA469" s="243"/>
      <c r="AB469" s="243"/>
      <c r="AC469" s="243"/>
      <c r="AD469" s="243"/>
      <c r="AE469" s="243"/>
      <c r="AF469" s="243"/>
      <c r="AG469" s="243"/>
      <c r="AH469" s="243"/>
      <c r="AI469" s="243"/>
      <c r="AJ469" s="243"/>
      <c r="AK469" s="243"/>
      <c r="AL469" s="243"/>
      <c r="AM469" s="243"/>
      <c r="AN469" s="243"/>
      <c r="AO469" s="243"/>
      <c r="AP469" s="243"/>
      <c r="AQ469" s="243"/>
      <c r="AR469" s="243"/>
      <c r="AS469" s="243"/>
      <c r="AT469" s="243"/>
      <c r="AU469" s="257"/>
    </row>
    <row r="470" spans="1:47" ht="60" customHeight="1" x14ac:dyDescent="0.35">
      <c r="A470" s="253" t="s">
        <v>6361</v>
      </c>
      <c r="B470" s="231" t="s">
        <v>6392</v>
      </c>
      <c r="C470" s="232" t="s">
        <v>6399</v>
      </c>
      <c r="D470" s="235" t="s">
        <v>6400</v>
      </c>
      <c r="E470" s="236" t="s">
        <v>5554</v>
      </c>
      <c r="F470" s="239" t="s">
        <v>5966</v>
      </c>
      <c r="G470" s="242" t="str">
        <f>IF(COUNTIF(H470:AU470,"&lt;&gt;")=0,"",SUMPRODUCT(((Recommendations[ImplStatus]="Implemented")+(Recommendations[ImplStatus]="Compensated"))*ISNUMBER(MATCH(Recommendations[Id],H470:AU470,0)))/COUNTIF(H470:AU470,"&lt;&gt;"))</f>
        <v/>
      </c>
      <c r="H470" s="243"/>
      <c r="I470" s="243"/>
      <c r="J470" s="243"/>
      <c r="K470" s="243"/>
      <c r="L470" s="243"/>
      <c r="M470" s="243"/>
      <c r="N470" s="243"/>
      <c r="O470" s="243"/>
      <c r="P470" s="243"/>
      <c r="Q470" s="243"/>
      <c r="R470" s="243"/>
      <c r="S470" s="243"/>
      <c r="T470" s="243"/>
      <c r="U470" s="243"/>
      <c r="V470" s="243"/>
      <c r="W470" s="243"/>
      <c r="X470" s="243"/>
      <c r="Y470" s="243"/>
      <c r="Z470" s="243"/>
      <c r="AA470" s="243"/>
      <c r="AB470" s="243"/>
      <c r="AC470" s="243"/>
      <c r="AD470" s="243"/>
      <c r="AE470" s="243"/>
      <c r="AF470" s="243"/>
      <c r="AG470" s="243"/>
      <c r="AH470" s="243"/>
      <c r="AI470" s="243"/>
      <c r="AJ470" s="243"/>
      <c r="AK470" s="243"/>
      <c r="AL470" s="243"/>
      <c r="AM470" s="243"/>
      <c r="AN470" s="243"/>
      <c r="AO470" s="243"/>
      <c r="AP470" s="243"/>
      <c r="AQ470" s="243"/>
      <c r="AR470" s="243"/>
      <c r="AS470" s="243"/>
      <c r="AT470" s="243"/>
      <c r="AU470" s="257"/>
    </row>
    <row r="471" spans="1:47" ht="60" customHeight="1" x14ac:dyDescent="0.35">
      <c r="A471" s="253" t="s">
        <v>6361</v>
      </c>
      <c r="B471" s="231" t="s">
        <v>6392</v>
      </c>
      <c r="C471" s="232" t="s">
        <v>6401</v>
      </c>
      <c r="D471" s="235" t="s">
        <v>6402</v>
      </c>
      <c r="E471" s="236" t="s">
        <v>5554</v>
      </c>
      <c r="F471" s="239" t="s">
        <v>5966</v>
      </c>
      <c r="G471" s="242" t="str">
        <f>IF(COUNTIF(H471:AU471,"&lt;&gt;")=0,"",SUMPRODUCT(((Recommendations[ImplStatus]="Implemented")+(Recommendations[ImplStatus]="Compensated"))*ISNUMBER(MATCH(Recommendations[Id],H471:AU471,0)))/COUNTIF(H471:AU471,"&lt;&gt;"))</f>
        <v/>
      </c>
      <c r="H471" s="243"/>
      <c r="I471" s="243"/>
      <c r="J471" s="243"/>
      <c r="K471" s="243"/>
      <c r="L471" s="243"/>
      <c r="M471" s="243"/>
      <c r="N471" s="243"/>
      <c r="O471" s="243"/>
      <c r="P471" s="243"/>
      <c r="Q471" s="243"/>
      <c r="R471" s="243"/>
      <c r="S471" s="243"/>
      <c r="T471" s="243"/>
      <c r="U471" s="243"/>
      <c r="V471" s="243"/>
      <c r="W471" s="243"/>
      <c r="X471" s="243"/>
      <c r="Y471" s="243"/>
      <c r="Z471" s="243"/>
      <c r="AA471" s="243"/>
      <c r="AB471" s="243"/>
      <c r="AC471" s="243"/>
      <c r="AD471" s="243"/>
      <c r="AE471" s="243"/>
      <c r="AF471" s="243"/>
      <c r="AG471" s="243"/>
      <c r="AH471" s="243"/>
      <c r="AI471" s="243"/>
      <c r="AJ471" s="243"/>
      <c r="AK471" s="243"/>
      <c r="AL471" s="243"/>
      <c r="AM471" s="243"/>
      <c r="AN471" s="243"/>
      <c r="AO471" s="243"/>
      <c r="AP471" s="243"/>
      <c r="AQ471" s="243"/>
      <c r="AR471" s="243"/>
      <c r="AS471" s="243"/>
      <c r="AT471" s="243"/>
      <c r="AU471" s="257"/>
    </row>
    <row r="472" spans="1:47" ht="60" customHeight="1" x14ac:dyDescent="0.35">
      <c r="A472" s="253" t="s">
        <v>6361</v>
      </c>
      <c r="B472" s="231" t="s">
        <v>6392</v>
      </c>
      <c r="C472" s="232" t="s">
        <v>6403</v>
      </c>
      <c r="D472" s="235" t="s">
        <v>6404</v>
      </c>
      <c r="E472" s="236" t="s">
        <v>5458</v>
      </c>
      <c r="F472" s="239" t="s">
        <v>5966</v>
      </c>
      <c r="G472" s="242" t="str">
        <f>IF(COUNTIF(H472:AU472,"&lt;&gt;")=0,"",SUMPRODUCT(((Recommendations[ImplStatus]="Implemented")+(Recommendations[ImplStatus]="Compensated"))*ISNUMBER(MATCH(Recommendations[Id],H472:AU472,0)))/COUNTIF(H472:AU472,"&lt;&gt;"))</f>
        <v/>
      </c>
      <c r="H472" s="243"/>
      <c r="I472" s="243"/>
      <c r="J472" s="243"/>
      <c r="K472" s="243"/>
      <c r="L472" s="243"/>
      <c r="M472" s="243"/>
      <c r="N472" s="243"/>
      <c r="O472" s="243"/>
      <c r="P472" s="243"/>
      <c r="Q472" s="243"/>
      <c r="R472" s="243"/>
      <c r="S472" s="243"/>
      <c r="T472" s="243"/>
      <c r="U472" s="243"/>
      <c r="V472" s="243"/>
      <c r="W472" s="243"/>
      <c r="X472" s="243"/>
      <c r="Y472" s="243"/>
      <c r="Z472" s="243"/>
      <c r="AA472" s="243"/>
      <c r="AB472" s="243"/>
      <c r="AC472" s="243"/>
      <c r="AD472" s="243"/>
      <c r="AE472" s="243"/>
      <c r="AF472" s="243"/>
      <c r="AG472" s="243"/>
      <c r="AH472" s="243"/>
      <c r="AI472" s="243"/>
      <c r="AJ472" s="243"/>
      <c r="AK472" s="243"/>
      <c r="AL472" s="243"/>
      <c r="AM472" s="243"/>
      <c r="AN472" s="243"/>
      <c r="AO472" s="243"/>
      <c r="AP472" s="243"/>
      <c r="AQ472" s="243"/>
      <c r="AR472" s="243"/>
      <c r="AS472" s="243"/>
      <c r="AT472" s="243"/>
      <c r="AU472" s="257"/>
    </row>
    <row r="473" spans="1:47" ht="60" customHeight="1" x14ac:dyDescent="0.35">
      <c r="A473" s="253" t="s">
        <v>6361</v>
      </c>
      <c r="B473" s="231" t="s">
        <v>6392</v>
      </c>
      <c r="C473" s="232" t="s">
        <v>6405</v>
      </c>
      <c r="D473" s="235" t="s">
        <v>6406</v>
      </c>
      <c r="E473" s="236" t="s">
        <v>5458</v>
      </c>
      <c r="F473" s="239" t="s">
        <v>5905</v>
      </c>
      <c r="G473" s="242" t="str">
        <f>IF(COUNTIF(H473:AU473,"&lt;&gt;")=0,"",SUMPRODUCT(((Recommendations[ImplStatus]="Implemented")+(Recommendations[ImplStatus]="Compensated"))*ISNUMBER(MATCH(Recommendations[Id],H473:AU473,0)))/COUNTIF(H473:AU473,"&lt;&gt;"))</f>
        <v/>
      </c>
      <c r="H473" s="243"/>
      <c r="I473" s="243"/>
      <c r="J473" s="243"/>
      <c r="K473" s="243"/>
      <c r="L473" s="243"/>
      <c r="M473" s="243"/>
      <c r="N473" s="243"/>
      <c r="O473" s="243"/>
      <c r="P473" s="243"/>
      <c r="Q473" s="243"/>
      <c r="R473" s="243"/>
      <c r="S473" s="243"/>
      <c r="T473" s="243"/>
      <c r="U473" s="243"/>
      <c r="V473" s="243"/>
      <c r="W473" s="243"/>
      <c r="X473" s="243"/>
      <c r="Y473" s="243"/>
      <c r="Z473" s="243"/>
      <c r="AA473" s="243"/>
      <c r="AB473" s="243"/>
      <c r="AC473" s="243"/>
      <c r="AD473" s="243"/>
      <c r="AE473" s="243"/>
      <c r="AF473" s="243"/>
      <c r="AG473" s="243"/>
      <c r="AH473" s="243"/>
      <c r="AI473" s="243"/>
      <c r="AJ473" s="243"/>
      <c r="AK473" s="243"/>
      <c r="AL473" s="243"/>
      <c r="AM473" s="243"/>
      <c r="AN473" s="243"/>
      <c r="AO473" s="243"/>
      <c r="AP473" s="243"/>
      <c r="AQ473" s="243"/>
      <c r="AR473" s="243"/>
      <c r="AS473" s="243"/>
      <c r="AT473" s="243"/>
      <c r="AU473" s="257"/>
    </row>
    <row r="474" spans="1:47" ht="60" customHeight="1" x14ac:dyDescent="0.35">
      <c r="A474" s="253" t="s">
        <v>6361</v>
      </c>
      <c r="B474" s="231" t="s">
        <v>6392</v>
      </c>
      <c r="C474" s="232" t="s">
        <v>6407</v>
      </c>
      <c r="D474" s="235" t="s">
        <v>6408</v>
      </c>
      <c r="E474" s="236" t="s">
        <v>5487</v>
      </c>
      <c r="F474" s="239" t="s">
        <v>5905</v>
      </c>
      <c r="G474" s="242" t="str">
        <f>IF(COUNTIF(H474:AU474,"&lt;&gt;")=0,"",SUMPRODUCT(((Recommendations[ImplStatus]="Implemented")+(Recommendations[ImplStatus]="Compensated"))*ISNUMBER(MATCH(Recommendations[Id],H474:AU474,0)))/COUNTIF(H474:AU474,"&lt;&gt;"))</f>
        <v/>
      </c>
      <c r="H474" s="243"/>
      <c r="I474" s="243"/>
      <c r="J474" s="243"/>
      <c r="K474" s="243"/>
      <c r="L474" s="243"/>
      <c r="M474" s="243"/>
      <c r="N474" s="243"/>
      <c r="O474" s="243"/>
      <c r="P474" s="243"/>
      <c r="Q474" s="243"/>
      <c r="R474" s="243"/>
      <c r="S474" s="243"/>
      <c r="T474" s="243"/>
      <c r="U474" s="243"/>
      <c r="V474" s="243"/>
      <c r="W474" s="243"/>
      <c r="X474" s="243"/>
      <c r="Y474" s="243"/>
      <c r="Z474" s="243"/>
      <c r="AA474" s="243"/>
      <c r="AB474" s="243"/>
      <c r="AC474" s="243"/>
      <c r="AD474" s="243"/>
      <c r="AE474" s="243"/>
      <c r="AF474" s="243"/>
      <c r="AG474" s="243"/>
      <c r="AH474" s="243"/>
      <c r="AI474" s="243"/>
      <c r="AJ474" s="243"/>
      <c r="AK474" s="243"/>
      <c r="AL474" s="243"/>
      <c r="AM474" s="243"/>
      <c r="AN474" s="243"/>
      <c r="AO474" s="243"/>
      <c r="AP474" s="243"/>
      <c r="AQ474" s="243"/>
      <c r="AR474" s="243"/>
      <c r="AS474" s="243"/>
      <c r="AT474" s="243"/>
      <c r="AU474" s="257"/>
    </row>
    <row r="475" spans="1:47" ht="60" customHeight="1" x14ac:dyDescent="0.35">
      <c r="A475" s="253" t="s">
        <v>6361</v>
      </c>
      <c r="B475" s="231" t="s">
        <v>6392</v>
      </c>
      <c r="C475" s="232" t="s">
        <v>6409</v>
      </c>
      <c r="D475" s="235" t="s">
        <v>6410</v>
      </c>
      <c r="E475" s="236" t="s">
        <v>5487</v>
      </c>
      <c r="F475" s="239" t="s">
        <v>5905</v>
      </c>
      <c r="G475" s="242" t="str">
        <f>IF(COUNTIF(H475:AU475,"&lt;&gt;")=0,"",SUMPRODUCT(((Recommendations[ImplStatus]="Implemented")+(Recommendations[ImplStatus]="Compensated"))*ISNUMBER(MATCH(Recommendations[Id],H475:AU475,0)))/COUNTIF(H475:AU475,"&lt;&gt;"))</f>
        <v/>
      </c>
      <c r="H475" s="243"/>
      <c r="I475" s="243"/>
      <c r="J475" s="243"/>
      <c r="K475" s="243"/>
      <c r="L475" s="243"/>
      <c r="M475" s="243"/>
      <c r="N475" s="243"/>
      <c r="O475" s="243"/>
      <c r="P475" s="243"/>
      <c r="Q475" s="243"/>
      <c r="R475" s="243"/>
      <c r="S475" s="243"/>
      <c r="T475" s="243"/>
      <c r="U475" s="243"/>
      <c r="V475" s="243"/>
      <c r="W475" s="243"/>
      <c r="X475" s="243"/>
      <c r="Y475" s="243"/>
      <c r="Z475" s="243"/>
      <c r="AA475" s="243"/>
      <c r="AB475" s="243"/>
      <c r="AC475" s="243"/>
      <c r="AD475" s="243"/>
      <c r="AE475" s="243"/>
      <c r="AF475" s="243"/>
      <c r="AG475" s="243"/>
      <c r="AH475" s="243"/>
      <c r="AI475" s="243"/>
      <c r="AJ475" s="243"/>
      <c r="AK475" s="243"/>
      <c r="AL475" s="243"/>
      <c r="AM475" s="243"/>
      <c r="AN475" s="243"/>
      <c r="AO475" s="243"/>
      <c r="AP475" s="243"/>
      <c r="AQ475" s="243"/>
      <c r="AR475" s="243"/>
      <c r="AS475" s="243"/>
      <c r="AT475" s="243"/>
      <c r="AU475" s="257"/>
    </row>
    <row r="476" spans="1:47" ht="60" customHeight="1" x14ac:dyDescent="0.35">
      <c r="A476" s="253" t="s">
        <v>6361</v>
      </c>
      <c r="B476" s="231" t="s">
        <v>6392</v>
      </c>
      <c r="C476" s="232" t="s">
        <v>6411</v>
      </c>
      <c r="D476" s="235" t="s">
        <v>6412</v>
      </c>
      <c r="E476" s="236" t="s">
        <v>5487</v>
      </c>
      <c r="F476" s="239" t="s">
        <v>5905</v>
      </c>
      <c r="G476" s="242" t="str">
        <f>IF(COUNTIF(H476:AU476,"&lt;&gt;")=0,"",SUMPRODUCT(((Recommendations[ImplStatus]="Implemented")+(Recommendations[ImplStatus]="Compensated"))*ISNUMBER(MATCH(Recommendations[Id],H476:AU476,0)))/COUNTIF(H476:AU476,"&lt;&gt;"))</f>
        <v/>
      </c>
      <c r="H476" s="243"/>
      <c r="I476" s="243"/>
      <c r="J476" s="243"/>
      <c r="K476" s="243"/>
      <c r="L476" s="243"/>
      <c r="M476" s="243"/>
      <c r="N476" s="243"/>
      <c r="O476" s="243"/>
      <c r="P476" s="243"/>
      <c r="Q476" s="243"/>
      <c r="R476" s="243"/>
      <c r="S476" s="243"/>
      <c r="T476" s="243"/>
      <c r="U476" s="243"/>
      <c r="V476" s="243"/>
      <c r="W476" s="243"/>
      <c r="X476" s="243"/>
      <c r="Y476" s="243"/>
      <c r="Z476" s="243"/>
      <c r="AA476" s="243"/>
      <c r="AB476" s="243"/>
      <c r="AC476" s="243"/>
      <c r="AD476" s="243"/>
      <c r="AE476" s="243"/>
      <c r="AF476" s="243"/>
      <c r="AG476" s="243"/>
      <c r="AH476" s="243"/>
      <c r="AI476" s="243"/>
      <c r="AJ476" s="243"/>
      <c r="AK476" s="243"/>
      <c r="AL476" s="243"/>
      <c r="AM476" s="243"/>
      <c r="AN476" s="243"/>
      <c r="AO476" s="243"/>
      <c r="AP476" s="243"/>
      <c r="AQ476" s="243"/>
      <c r="AR476" s="243"/>
      <c r="AS476" s="243"/>
      <c r="AT476" s="243"/>
      <c r="AU476" s="257"/>
    </row>
    <row r="477" spans="1:47" ht="60" customHeight="1" x14ac:dyDescent="0.35">
      <c r="A477" s="253" t="s">
        <v>6361</v>
      </c>
      <c r="B477" s="231" t="s">
        <v>6392</v>
      </c>
      <c r="C477" s="232" t="s">
        <v>6413</v>
      </c>
      <c r="D477" s="235" t="s">
        <v>6414</v>
      </c>
      <c r="E477" s="236" t="s">
        <v>5487</v>
      </c>
      <c r="F477" s="239" t="s">
        <v>5905</v>
      </c>
      <c r="G477" s="242" t="str">
        <f>IF(COUNTIF(H477:AU477,"&lt;&gt;")=0,"",SUMPRODUCT(((Recommendations[ImplStatus]="Implemented")+(Recommendations[ImplStatus]="Compensated"))*ISNUMBER(MATCH(Recommendations[Id],H477:AU477,0)))/COUNTIF(H477:AU477,"&lt;&gt;"))</f>
        <v/>
      </c>
      <c r="H477" s="243"/>
      <c r="I477" s="243"/>
      <c r="J477" s="243"/>
      <c r="K477" s="243"/>
      <c r="L477" s="243"/>
      <c r="M477" s="243"/>
      <c r="N477" s="243"/>
      <c r="O477" s="243"/>
      <c r="P477" s="243"/>
      <c r="Q477" s="243"/>
      <c r="R477" s="243"/>
      <c r="S477" s="243"/>
      <c r="T477" s="243"/>
      <c r="U477" s="243"/>
      <c r="V477" s="243"/>
      <c r="W477" s="243"/>
      <c r="X477" s="243"/>
      <c r="Y477" s="243"/>
      <c r="Z477" s="243"/>
      <c r="AA477" s="243"/>
      <c r="AB477" s="243"/>
      <c r="AC477" s="243"/>
      <c r="AD477" s="243"/>
      <c r="AE477" s="243"/>
      <c r="AF477" s="243"/>
      <c r="AG477" s="243"/>
      <c r="AH477" s="243"/>
      <c r="AI477" s="243"/>
      <c r="AJ477" s="243"/>
      <c r="AK477" s="243"/>
      <c r="AL477" s="243"/>
      <c r="AM477" s="243"/>
      <c r="AN477" s="243"/>
      <c r="AO477" s="243"/>
      <c r="AP477" s="243"/>
      <c r="AQ477" s="243"/>
      <c r="AR477" s="243"/>
      <c r="AS477" s="243"/>
      <c r="AT477" s="243"/>
      <c r="AU477" s="257"/>
    </row>
    <row r="478" spans="1:47" ht="60" customHeight="1" x14ac:dyDescent="0.35">
      <c r="A478" s="253" t="s">
        <v>6361</v>
      </c>
      <c r="B478" s="231" t="s">
        <v>6392</v>
      </c>
      <c r="C478" s="232" t="s">
        <v>6415</v>
      </c>
      <c r="D478" s="235" t="s">
        <v>6416</v>
      </c>
      <c r="E478" s="236" t="s">
        <v>5487</v>
      </c>
      <c r="F478" s="239" t="s">
        <v>5966</v>
      </c>
      <c r="G478" s="242" t="str">
        <f>IF(COUNTIF(H478:AU478,"&lt;&gt;")=0,"",SUMPRODUCT(((Recommendations[ImplStatus]="Implemented")+(Recommendations[ImplStatus]="Compensated"))*ISNUMBER(MATCH(Recommendations[Id],H478:AU478,0)))/COUNTIF(H478:AU478,"&lt;&gt;"))</f>
        <v/>
      </c>
      <c r="H478" s="243"/>
      <c r="I478" s="243"/>
      <c r="J478" s="243"/>
      <c r="K478" s="243"/>
      <c r="L478" s="243"/>
      <c r="M478" s="243"/>
      <c r="N478" s="243"/>
      <c r="O478" s="243"/>
      <c r="P478" s="243"/>
      <c r="Q478" s="243"/>
      <c r="R478" s="243"/>
      <c r="S478" s="243"/>
      <c r="T478" s="243"/>
      <c r="U478" s="243"/>
      <c r="V478" s="243"/>
      <c r="W478" s="243"/>
      <c r="X478" s="243"/>
      <c r="Y478" s="243"/>
      <c r="Z478" s="243"/>
      <c r="AA478" s="243"/>
      <c r="AB478" s="243"/>
      <c r="AC478" s="243"/>
      <c r="AD478" s="243"/>
      <c r="AE478" s="243"/>
      <c r="AF478" s="243"/>
      <c r="AG478" s="243"/>
      <c r="AH478" s="243"/>
      <c r="AI478" s="243"/>
      <c r="AJ478" s="243"/>
      <c r="AK478" s="243"/>
      <c r="AL478" s="243"/>
      <c r="AM478" s="243"/>
      <c r="AN478" s="243"/>
      <c r="AO478" s="243"/>
      <c r="AP478" s="243"/>
      <c r="AQ478" s="243"/>
      <c r="AR478" s="243"/>
      <c r="AS478" s="243"/>
      <c r="AT478" s="243"/>
      <c r="AU478" s="257"/>
    </row>
    <row r="479" spans="1:47" ht="60" customHeight="1" x14ac:dyDescent="0.35">
      <c r="A479" s="253" t="s">
        <v>6361</v>
      </c>
      <c r="B479" s="231" t="s">
        <v>6392</v>
      </c>
      <c r="C479" s="232" t="s">
        <v>6417</v>
      </c>
      <c r="D479" s="235" t="s">
        <v>6418</v>
      </c>
      <c r="E479" s="236" t="s">
        <v>5602</v>
      </c>
      <c r="F479" s="239" t="s">
        <v>5966</v>
      </c>
      <c r="G479" s="242" t="str">
        <f>IF(COUNTIF(H479:AU479,"&lt;&gt;")=0,"",SUMPRODUCT(((Recommendations[ImplStatus]="Implemented")+(Recommendations[ImplStatus]="Compensated"))*ISNUMBER(MATCH(Recommendations[Id],H479:AU479,0)))/COUNTIF(H479:AU479,"&lt;&gt;"))</f>
        <v/>
      </c>
      <c r="H479" s="243"/>
      <c r="I479" s="243"/>
      <c r="J479" s="243"/>
      <c r="K479" s="243"/>
      <c r="L479" s="243"/>
      <c r="M479" s="243"/>
      <c r="N479" s="243"/>
      <c r="O479" s="243"/>
      <c r="P479" s="243"/>
      <c r="Q479" s="243"/>
      <c r="R479" s="243"/>
      <c r="S479" s="243"/>
      <c r="T479" s="243"/>
      <c r="U479" s="243"/>
      <c r="V479" s="243"/>
      <c r="W479" s="243"/>
      <c r="X479" s="243"/>
      <c r="Y479" s="243"/>
      <c r="Z479" s="243"/>
      <c r="AA479" s="243"/>
      <c r="AB479" s="243"/>
      <c r="AC479" s="243"/>
      <c r="AD479" s="243"/>
      <c r="AE479" s="243"/>
      <c r="AF479" s="243"/>
      <c r="AG479" s="243"/>
      <c r="AH479" s="243"/>
      <c r="AI479" s="243"/>
      <c r="AJ479" s="243"/>
      <c r="AK479" s="243"/>
      <c r="AL479" s="243"/>
      <c r="AM479" s="243"/>
      <c r="AN479" s="243"/>
      <c r="AO479" s="243"/>
      <c r="AP479" s="243"/>
      <c r="AQ479" s="243"/>
      <c r="AR479" s="243"/>
      <c r="AS479" s="243"/>
      <c r="AT479" s="243"/>
      <c r="AU479" s="257"/>
    </row>
    <row r="480" spans="1:47" ht="60" customHeight="1" x14ac:dyDescent="0.35">
      <c r="A480" s="253" t="s">
        <v>6361</v>
      </c>
      <c r="B480" s="231" t="s">
        <v>6392</v>
      </c>
      <c r="C480" s="232" t="s">
        <v>6419</v>
      </c>
      <c r="D480" s="235" t="s">
        <v>6420</v>
      </c>
      <c r="E480" s="236" t="s">
        <v>5602</v>
      </c>
      <c r="F480" s="239" t="s">
        <v>5966</v>
      </c>
      <c r="G480" s="242" t="str">
        <f>IF(COUNTIF(H480:AU480,"&lt;&gt;")=0,"",SUMPRODUCT(((Recommendations[ImplStatus]="Implemented")+(Recommendations[ImplStatus]="Compensated"))*ISNUMBER(MATCH(Recommendations[Id],H480:AU480,0)))/COUNTIF(H480:AU480,"&lt;&gt;"))</f>
        <v/>
      </c>
      <c r="H480" s="243"/>
      <c r="I480" s="243"/>
      <c r="J480" s="243"/>
      <c r="K480" s="243"/>
      <c r="L480" s="243"/>
      <c r="M480" s="243"/>
      <c r="N480" s="243"/>
      <c r="O480" s="243"/>
      <c r="P480" s="243"/>
      <c r="Q480" s="243"/>
      <c r="R480" s="243"/>
      <c r="S480" s="243"/>
      <c r="T480" s="243"/>
      <c r="U480" s="243"/>
      <c r="V480" s="243"/>
      <c r="W480" s="243"/>
      <c r="X480" s="243"/>
      <c r="Y480" s="243"/>
      <c r="Z480" s="243"/>
      <c r="AA480" s="243"/>
      <c r="AB480" s="243"/>
      <c r="AC480" s="243"/>
      <c r="AD480" s="243"/>
      <c r="AE480" s="243"/>
      <c r="AF480" s="243"/>
      <c r="AG480" s="243"/>
      <c r="AH480" s="243"/>
      <c r="AI480" s="243"/>
      <c r="AJ480" s="243"/>
      <c r="AK480" s="243"/>
      <c r="AL480" s="243"/>
      <c r="AM480" s="243"/>
      <c r="AN480" s="243"/>
      <c r="AO480" s="243"/>
      <c r="AP480" s="243"/>
      <c r="AQ480" s="243"/>
      <c r="AR480" s="243"/>
      <c r="AS480" s="243"/>
      <c r="AT480" s="243"/>
      <c r="AU480" s="257"/>
    </row>
    <row r="481" spans="1:47" ht="60" customHeight="1" x14ac:dyDescent="0.35">
      <c r="A481" s="254" t="s">
        <v>6361</v>
      </c>
      <c r="B481" s="244" t="s">
        <v>6392</v>
      </c>
      <c r="C481" s="245" t="s">
        <v>6421</v>
      </c>
      <c r="D481" s="246" t="s">
        <v>6422</v>
      </c>
      <c r="E481" s="247" t="s">
        <v>5602</v>
      </c>
      <c r="F481" s="248" t="s">
        <v>5597</v>
      </c>
      <c r="G481" s="249" t="str">
        <f>IF(COUNTIF(H481:AU481,"&lt;&gt;")=0,"",SUMPRODUCT(((Recommendations[ImplStatus]="Implemented")+(Recommendations[ImplStatus]="Compensated"))*ISNUMBER(MATCH(Recommendations[Id],H481:AU481,0)))/COUNTIF(H481:AU481,"&lt;&gt;"))</f>
        <v/>
      </c>
      <c r="H481" s="250"/>
      <c r="I481" s="250"/>
      <c r="J481" s="250"/>
      <c r="K481" s="250"/>
      <c r="L481" s="250"/>
      <c r="M481" s="250"/>
      <c r="N481" s="250"/>
      <c r="O481" s="250"/>
      <c r="P481" s="250"/>
      <c r="Q481" s="250"/>
      <c r="R481" s="250"/>
      <c r="S481" s="250"/>
      <c r="T481" s="250"/>
      <c r="U481" s="250"/>
      <c r="V481" s="250"/>
      <c r="W481" s="250"/>
      <c r="X481" s="250"/>
      <c r="Y481" s="250"/>
      <c r="Z481" s="250"/>
      <c r="AA481" s="250"/>
      <c r="AB481" s="250"/>
      <c r="AC481" s="250"/>
      <c r="AD481" s="250"/>
      <c r="AE481" s="250"/>
      <c r="AF481" s="250"/>
      <c r="AG481" s="250"/>
      <c r="AH481" s="250"/>
      <c r="AI481" s="250"/>
      <c r="AJ481" s="250"/>
      <c r="AK481" s="250"/>
      <c r="AL481" s="250"/>
      <c r="AM481" s="250"/>
      <c r="AN481" s="250"/>
      <c r="AO481" s="250"/>
      <c r="AP481" s="250"/>
      <c r="AQ481" s="250"/>
      <c r="AR481" s="250"/>
      <c r="AS481" s="250"/>
      <c r="AT481" s="250"/>
      <c r="AU481" s="258"/>
    </row>
    <row r="485" spans="1:47" ht="32" customHeight="1" x14ac:dyDescent="0.35">
      <c r="A485" s="262" t="s">
        <v>2411</v>
      </c>
      <c r="B485" s="262"/>
      <c r="C485" s="262"/>
      <c r="D485" s="262"/>
      <c r="E485" s="262"/>
      <c r="F485" s="262"/>
    </row>
  </sheetData>
  <mergeCells count="1">
    <mergeCell ref="A485:F485"/>
  </mergeCells>
  <hyperlinks>
    <hyperlink ref="A485"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AND(H2&lt;&gt;"", IFERROR(INDEX('Recommendations'!$J$2:$J$415, MATCH(H2,'Recommendations'!$B$2:$B$415,0))="Implemented", FALSE))</xm:f>
            <x14:dxf>
              <font>
                <color rgb="FF000000"/>
              </font>
              <fill>
                <patternFill>
                  <bgColor rgb="FF3C7D22"/>
                </patternFill>
              </fill>
            </x14:dxf>
          </x14:cfRule>
          <x14:cfRule type="expression" priority="2" id="{00000000-000E-0000-0A00-000002000000}">
            <xm:f>AND(H2&lt;&gt;"", IFERROR(INDEX('Recommendations'!$J$2:$J$415, MATCH(H2,'Recommendations'!$B$2:$B$415,0))="Compensated", FALSE))</xm:f>
            <x14:dxf>
              <font>
                <color rgb="FF000000"/>
              </font>
              <fill>
                <patternFill>
                  <bgColor rgb="FFC6E0B4"/>
                </patternFill>
              </fill>
            </x14:dxf>
          </x14:cfRule>
          <x14:cfRule type="expression" priority="3" id="{00000000-000E-0000-0A00-000003000000}">
            <xm:f>AND(H2&lt;&gt;"", IFERROR(INDEX('Recommendations'!$J$2:$J$415, MATCH(H2,'Recommendations'!$B$2:$B$415,0))="Testing", FALSE))</xm:f>
            <x14:dxf>
              <font>
                <color rgb="FF000000"/>
              </font>
              <fill>
                <patternFill>
                  <bgColor rgb="FFFFC000"/>
                </patternFill>
              </fill>
            </x14:dxf>
          </x14:cfRule>
          <x14:cfRule type="expression" priority="4" id="{00000000-000E-0000-0A00-000004000000}">
            <xm:f>AND(H2&lt;&gt;"", IFERROR(INDEX('Recommendations'!$J$2:$J$415, MATCH(H2,'Recommendations'!$B$2:$B$415,0))="Failed", FALSE))</xm:f>
            <x14:dxf>
              <font>
                <color rgb="FF000000"/>
              </font>
              <fill>
                <patternFill>
                  <bgColor rgb="FFD82891"/>
                </patternFill>
              </fill>
            </x14:dxf>
          </x14:cfRule>
          <x14:cfRule type="expression" priority="5" id="{00000000-000E-0000-0A00-000005000000}">
            <xm:f>AND(H2&lt;&gt;"", IFERROR(INDEX('Recommendations'!$J$2:$J$415, MATCH(H2,'Recommendations'!$B$2:$B$415,0))="Risk Accepted", FALSE))</xm:f>
            <x14:dxf>
              <font>
                <color rgb="FF000000"/>
              </font>
              <fill>
                <patternFill>
                  <bgColor rgb="FFD9D9D9"/>
                </patternFill>
              </fill>
            </x14:dxf>
          </x14:cfRule>
          <x14:cfRule type="expression" priority="6" id="{00000000-000E-0000-0A00-000006000000}">
            <xm:f>AND(H2&lt;&gt;"", IFERROR(INDEX('Recommendations'!$J$2:$J$415, MATCH(H2,'Recommendations'!$B$2:$B$415,0))="N/A",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23"/>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63" t="s">
        <v>2483</v>
      </c>
      <c r="C2" s="264"/>
      <c r="D2" s="264"/>
      <c r="E2" s="264"/>
      <c r="F2" s="264"/>
      <c r="G2" s="264"/>
      <c r="H2" s="264"/>
      <c r="I2" s="264"/>
    </row>
    <row r="4" spans="2:15" ht="18.5" x14ac:dyDescent="0.45">
      <c r="B4" s="36" t="s">
        <v>2484</v>
      </c>
    </row>
    <row r="5" spans="2:15" x14ac:dyDescent="0.35">
      <c r="B5" s="38" t="s">
        <v>28</v>
      </c>
      <c r="C5" s="38" t="s">
        <v>2485</v>
      </c>
      <c r="D5" s="38" t="s">
        <v>2486</v>
      </c>
      <c r="F5" s="265" t="s">
        <v>2487</v>
      </c>
      <c r="G5" s="265"/>
      <c r="H5" s="265"/>
      <c r="I5" s="266" t="s">
        <v>2488</v>
      </c>
      <c r="J5" s="266"/>
      <c r="K5" s="266"/>
      <c r="L5" s="266"/>
      <c r="M5" s="266"/>
      <c r="N5" s="266"/>
      <c r="O5" s="266"/>
    </row>
    <row r="6" spans="2:15" x14ac:dyDescent="0.35">
      <c r="B6" s="44" t="s">
        <v>2489</v>
      </c>
      <c r="C6" s="45">
        <v>414</v>
      </c>
      <c r="D6" s="46" t="s">
        <v>28</v>
      </c>
      <c r="F6" s="265" t="s">
        <v>2490</v>
      </c>
      <c r="G6" s="265"/>
      <c r="H6" s="265"/>
      <c r="I6" s="267" t="s">
        <v>2491</v>
      </c>
      <c r="J6" s="267"/>
      <c r="K6" s="267"/>
      <c r="L6" s="267"/>
      <c r="M6" s="267"/>
      <c r="N6" s="267"/>
      <c r="O6" s="267"/>
    </row>
    <row r="7" spans="2:15" x14ac:dyDescent="0.35">
      <c r="B7" s="47" t="s">
        <v>2492</v>
      </c>
      <c r="C7" s="48">
        <f>C6-C8-C9</f>
        <v>414</v>
      </c>
      <c r="D7" s="49">
        <f>IF(C6&gt;0,C7/C6,0)</f>
        <v>1</v>
      </c>
      <c r="F7" s="265" t="s">
        <v>2493</v>
      </c>
      <c r="G7" s="265"/>
      <c r="H7" s="265"/>
      <c r="I7" s="267" t="s">
        <v>2491</v>
      </c>
      <c r="J7" s="267"/>
      <c r="K7" s="267"/>
      <c r="L7" s="267"/>
      <c r="M7" s="267"/>
      <c r="N7" s="267"/>
      <c r="O7" s="267"/>
    </row>
    <row r="8" spans="2:15" x14ac:dyDescent="0.35">
      <c r="B8" s="40" t="s">
        <v>2494</v>
      </c>
      <c r="C8" s="41">
        <f>COUNTIF('Recommendations'!J:J,"Risk Accepted")</f>
        <v>0</v>
      </c>
      <c r="D8" s="42">
        <f>IF(C6&gt;0,C8/C6,0)</f>
        <v>0</v>
      </c>
      <c r="F8" s="265" t="s">
        <v>2495</v>
      </c>
      <c r="G8" s="265"/>
      <c r="H8" s="265"/>
      <c r="I8" s="267" t="s">
        <v>2491</v>
      </c>
      <c r="J8" s="267"/>
      <c r="K8" s="267"/>
      <c r="L8" s="267"/>
      <c r="M8" s="267"/>
      <c r="N8" s="267"/>
      <c r="O8" s="267"/>
    </row>
    <row r="9" spans="2:15" x14ac:dyDescent="0.35">
      <c r="B9" s="40" t="s">
        <v>2496</v>
      </c>
      <c r="C9" s="41">
        <f>COUNTIF('Recommendations'!J:J,"N/A")</f>
        <v>0</v>
      </c>
      <c r="D9" s="42">
        <f>IF(C6&gt;0,C9/C6,0)</f>
        <v>0</v>
      </c>
      <c r="F9" s="265" t="s">
        <v>2497</v>
      </c>
      <c r="G9" s="265"/>
      <c r="H9" s="265"/>
      <c r="I9" s="267" t="s">
        <v>2491</v>
      </c>
      <c r="J9" s="267"/>
      <c r="K9" s="267"/>
      <c r="L9" s="267"/>
      <c r="M9" s="267"/>
      <c r="N9" s="267"/>
      <c r="O9" s="267"/>
    </row>
    <row r="12" spans="2:15" ht="18.5" x14ac:dyDescent="0.45">
      <c r="B12" s="36" t="s">
        <v>2498</v>
      </c>
    </row>
    <row r="14" spans="2:15" x14ac:dyDescent="0.35">
      <c r="B14" s="50" t="s">
        <v>2499</v>
      </c>
    </row>
    <row r="15" spans="2:15" x14ac:dyDescent="0.35">
      <c r="B15" s="38" t="s">
        <v>28</v>
      </c>
      <c r="C15" s="38" t="s">
        <v>2500</v>
      </c>
      <c r="D15" s="38" t="s">
        <v>2501</v>
      </c>
      <c r="E15" s="38" t="s">
        <v>2502</v>
      </c>
      <c r="F15" s="38" t="s">
        <v>2503</v>
      </c>
    </row>
    <row r="16" spans="2:15" x14ac:dyDescent="0.35">
      <c r="B16" s="40" t="s">
        <v>2504</v>
      </c>
      <c r="C16" s="41">
        <f>COUNTIF('Recommendations'!R:R,"Resolved")</f>
        <v>0</v>
      </c>
      <c r="D16" s="41">
        <f>COUNTIF('Recommendations'!R:R,"Testing")</f>
        <v>0</v>
      </c>
      <c r="E16" s="41">
        <f>COUNTIF('Recommendations'!R:R,"Outstanding")</f>
        <v>414</v>
      </c>
      <c r="F16" s="41">
        <f>SUM(C16:E16)</f>
        <v>414</v>
      </c>
    </row>
    <row r="18" spans="2:6" x14ac:dyDescent="0.35">
      <c r="B18" s="50" t="s">
        <v>2505</v>
      </c>
    </row>
    <row r="19" spans="2:6" x14ac:dyDescent="0.35">
      <c r="B19" s="51" t="s">
        <v>28</v>
      </c>
      <c r="C19" s="51" t="s">
        <v>2500</v>
      </c>
      <c r="D19" s="51" t="s">
        <v>2501</v>
      </c>
      <c r="E19" s="51" t="s">
        <v>2502</v>
      </c>
      <c r="F19" s="51" t="s">
        <v>28</v>
      </c>
    </row>
    <row r="20" spans="2:6" x14ac:dyDescent="0.35">
      <c r="B20" s="40" t="s">
        <v>2504</v>
      </c>
      <c r="C20" s="42">
        <f>IF(F16&gt;0, C16/F16, 0)</f>
        <v>0</v>
      </c>
      <c r="D20" s="42">
        <f>IF(F16&gt;0, D16/F16, 0)</f>
        <v>0</v>
      </c>
      <c r="E20" s="42">
        <f>IF(F16&gt;0, E16/F16, 0)</f>
        <v>1</v>
      </c>
      <c r="F20" s="43" t="s">
        <v>28</v>
      </c>
    </row>
    <row r="25" spans="2:6" ht="18.5" x14ac:dyDescent="0.45">
      <c r="B25" s="36" t="s">
        <v>2506</v>
      </c>
    </row>
    <row r="27" spans="2:6" x14ac:dyDescent="0.35">
      <c r="B27" s="50" t="s">
        <v>2499</v>
      </c>
    </row>
    <row r="28" spans="2:6" x14ac:dyDescent="0.35">
      <c r="B28" s="38" t="s">
        <v>3</v>
      </c>
      <c r="C28" s="38" t="s">
        <v>2500</v>
      </c>
      <c r="D28" s="38" t="s">
        <v>2501</v>
      </c>
      <c r="E28" s="38" t="s">
        <v>2502</v>
      </c>
      <c r="F28" s="38" t="s">
        <v>2503</v>
      </c>
    </row>
    <row r="29" spans="2:6" x14ac:dyDescent="0.35">
      <c r="B29" s="40" t="s">
        <v>22</v>
      </c>
      <c r="C29" s="41">
        <f>COUNTIFS('Recommendations'!D:D,"Critical",'Recommendations'!R:R,"=Resolved")</f>
        <v>0</v>
      </c>
      <c r="D29" s="41">
        <f>COUNTIFS('Recommendations'!D:D,"=Critical",'Recommendations'!R:R,"=Testing")</f>
        <v>0</v>
      </c>
      <c r="E29" s="41">
        <f>COUNTIFS('Recommendations'!D:D,"=Critical",'Recommendations'!R:R,"=Outstanding")</f>
        <v>1</v>
      </c>
      <c r="F29" s="41">
        <f>SUM(C29:E29)</f>
        <v>1</v>
      </c>
    </row>
    <row r="30" spans="2:6" x14ac:dyDescent="0.35">
      <c r="B30" s="40" t="s">
        <v>34</v>
      </c>
      <c r="C30" s="41">
        <f>COUNTIFS('Recommendations'!D:D,"High",'Recommendations'!R:R,"=Resolved")</f>
        <v>0</v>
      </c>
      <c r="D30" s="41">
        <f>COUNTIFS('Recommendations'!D:D,"=High",'Recommendations'!R:R,"=Testing")</f>
        <v>0</v>
      </c>
      <c r="E30" s="41">
        <f>COUNTIFS('Recommendations'!D:D,"=High",'Recommendations'!R:R,"=Outstanding")</f>
        <v>87</v>
      </c>
      <c r="F30" s="41">
        <f>SUM(C30:E30)</f>
        <v>87</v>
      </c>
    </row>
    <row r="31" spans="2:6" x14ac:dyDescent="0.35">
      <c r="B31" s="40" t="s">
        <v>2349</v>
      </c>
      <c r="C31" s="41">
        <f>COUNTIFS('Recommendations'!D:D,"Low",'Recommendations'!R:R,"=Resolved")</f>
        <v>0</v>
      </c>
      <c r="D31" s="41">
        <f>COUNTIFS('Recommendations'!D:D,"=Low",'Recommendations'!R:R,"=Testing")</f>
        <v>0</v>
      </c>
      <c r="E31" s="41">
        <f>COUNTIFS('Recommendations'!D:D,"=Low",'Recommendations'!R:R,"=Outstanding")</f>
        <v>13</v>
      </c>
      <c r="F31" s="41">
        <f>SUM(C31:E31)</f>
        <v>13</v>
      </c>
    </row>
    <row r="32" spans="2:6" x14ac:dyDescent="0.35">
      <c r="B32" s="40" t="s">
        <v>567</v>
      </c>
      <c r="C32" s="41">
        <f>COUNTIFS('Recommendations'!D:D,"Medium",'Recommendations'!R:R,"=Resolved")</f>
        <v>0</v>
      </c>
      <c r="D32" s="41">
        <f>COUNTIFS('Recommendations'!D:D,"=Medium",'Recommendations'!R:R,"=Testing")</f>
        <v>0</v>
      </c>
      <c r="E32" s="41">
        <f>COUNTIFS('Recommendations'!D:D,"=Medium",'Recommendations'!R:R,"=Outstanding")</f>
        <v>313</v>
      </c>
      <c r="F32" s="41">
        <f>SUM(C32:E32)</f>
        <v>313</v>
      </c>
    </row>
    <row r="34" spans="2:6" x14ac:dyDescent="0.35">
      <c r="B34" s="50" t="s">
        <v>2505</v>
      </c>
    </row>
    <row r="35" spans="2:6" x14ac:dyDescent="0.35">
      <c r="B35" s="51" t="s">
        <v>3</v>
      </c>
      <c r="C35" s="51" t="s">
        <v>2500</v>
      </c>
      <c r="D35" s="51" t="s">
        <v>2501</v>
      </c>
      <c r="E35" s="51" t="s">
        <v>2502</v>
      </c>
      <c r="F35" s="51" t="s">
        <v>28</v>
      </c>
    </row>
    <row r="36" spans="2:6" x14ac:dyDescent="0.35">
      <c r="B36" s="40" t="s">
        <v>22</v>
      </c>
      <c r="C36" s="42">
        <f>IF(F29&gt;0, C29/F29, 0)</f>
        <v>0</v>
      </c>
      <c r="D36" s="42">
        <f>IF(F29&gt;0, D29/F29, 0)</f>
        <v>0</v>
      </c>
      <c r="E36" s="42">
        <f>IF(F29&gt;0, E29/F29, 0)</f>
        <v>1</v>
      </c>
      <c r="F36" s="43" t="s">
        <v>28</v>
      </c>
    </row>
    <row r="37" spans="2:6" x14ac:dyDescent="0.35">
      <c r="B37" s="40" t="s">
        <v>34</v>
      </c>
      <c r="C37" s="42">
        <f>IF(F30&gt;0, C30/F30, 0)</f>
        <v>0</v>
      </c>
      <c r="D37" s="42">
        <f>IF(F30&gt;0, D30/F30, 0)</f>
        <v>0</v>
      </c>
      <c r="E37" s="42">
        <f>IF(F30&gt;0, E30/F30, 0)</f>
        <v>1</v>
      </c>
      <c r="F37" s="43" t="s">
        <v>28</v>
      </c>
    </row>
    <row r="38" spans="2:6" x14ac:dyDescent="0.35">
      <c r="B38" s="40" t="s">
        <v>2349</v>
      </c>
      <c r="C38" s="42">
        <f>IF(F31&gt;0, C31/F31, 0)</f>
        <v>0</v>
      </c>
      <c r="D38" s="42">
        <f>IF(F31&gt;0, D31/F31, 0)</f>
        <v>0</v>
      </c>
      <c r="E38" s="42">
        <f>IF(F31&gt;0, E31/F31, 0)</f>
        <v>1</v>
      </c>
      <c r="F38" s="43" t="s">
        <v>28</v>
      </c>
    </row>
    <row r="39" spans="2:6" x14ac:dyDescent="0.35">
      <c r="B39" s="40" t="s">
        <v>567</v>
      </c>
      <c r="C39" s="42">
        <f>IF(F32&gt;0, C32/F32, 0)</f>
        <v>0</v>
      </c>
      <c r="D39" s="42">
        <f>IF(F32&gt;0, D32/F32, 0)</f>
        <v>0</v>
      </c>
      <c r="E39" s="42">
        <f>IF(F32&gt;0, E32/F32, 0)</f>
        <v>1</v>
      </c>
      <c r="F39" s="43" t="s">
        <v>28</v>
      </c>
    </row>
    <row r="44" spans="2:6" ht="18.5" x14ac:dyDescent="0.45">
      <c r="B44" s="36" t="s">
        <v>2507</v>
      </c>
    </row>
    <row r="46" spans="2:6" x14ac:dyDescent="0.35">
      <c r="B46" s="50" t="s">
        <v>2499</v>
      </c>
    </row>
    <row r="47" spans="2:6" x14ac:dyDescent="0.35">
      <c r="B47" s="38" t="s">
        <v>4</v>
      </c>
      <c r="C47" s="38" t="s">
        <v>2500</v>
      </c>
      <c r="D47" s="38" t="s">
        <v>2501</v>
      </c>
      <c r="E47" s="38" t="s">
        <v>2502</v>
      </c>
      <c r="F47" s="38" t="s">
        <v>2503</v>
      </c>
    </row>
    <row r="48" spans="2:6" x14ac:dyDescent="0.35">
      <c r="B48" s="40" t="s">
        <v>23</v>
      </c>
      <c r="C48" s="41">
        <f>COUNTIFS('Recommendations'!E:E,"Computer",'Recommendations'!R:R,"=Resolved")</f>
        <v>0</v>
      </c>
      <c r="D48" s="41">
        <f>COUNTIFS('Recommendations'!E:E,"=Computer",'Recommendations'!R:R,"=Testing")</f>
        <v>0</v>
      </c>
      <c r="E48" s="41">
        <f>COUNTIFS('Recommendations'!E:E,"=Computer",'Recommendations'!R:R,"=Outstanding")</f>
        <v>399</v>
      </c>
      <c r="F48" s="41">
        <f>SUM(C48:E48)</f>
        <v>399</v>
      </c>
    </row>
    <row r="49" spans="2:6" x14ac:dyDescent="0.35">
      <c r="B49" s="40" t="s">
        <v>831</v>
      </c>
      <c r="C49" s="41">
        <f>COUNTIFS('Recommendations'!E:E,"User",'Recommendations'!R:R,"=Resolved")</f>
        <v>0</v>
      </c>
      <c r="D49" s="41">
        <f>COUNTIFS('Recommendations'!E:E,"=User",'Recommendations'!R:R,"=Testing")</f>
        <v>0</v>
      </c>
      <c r="E49" s="41">
        <f>COUNTIFS('Recommendations'!E:E,"=User",'Recommendations'!R:R,"=Outstanding")</f>
        <v>15</v>
      </c>
      <c r="F49" s="41">
        <f>SUM(C49:E49)</f>
        <v>15</v>
      </c>
    </row>
    <row r="51" spans="2:6" x14ac:dyDescent="0.35">
      <c r="B51" s="50" t="s">
        <v>2505</v>
      </c>
    </row>
    <row r="52" spans="2:6" x14ac:dyDescent="0.35">
      <c r="B52" s="51" t="s">
        <v>4</v>
      </c>
      <c r="C52" s="51" t="s">
        <v>2500</v>
      </c>
      <c r="D52" s="51" t="s">
        <v>2501</v>
      </c>
      <c r="E52" s="51" t="s">
        <v>2502</v>
      </c>
      <c r="F52" s="51" t="s">
        <v>28</v>
      </c>
    </row>
    <row r="53" spans="2:6" x14ac:dyDescent="0.35">
      <c r="B53" s="40" t="s">
        <v>23</v>
      </c>
      <c r="C53" s="42">
        <f>IF(F48&gt;0, C48/F48, 0)</f>
        <v>0</v>
      </c>
      <c r="D53" s="42">
        <f>IF(F48&gt;0, D48/F48, 0)</f>
        <v>0</v>
      </c>
      <c r="E53" s="42">
        <f>IF(F48&gt;0, E48/F48, 0)</f>
        <v>1</v>
      </c>
      <c r="F53" s="43" t="s">
        <v>28</v>
      </c>
    </row>
    <row r="54" spans="2:6" x14ac:dyDescent="0.35">
      <c r="B54" s="40" t="s">
        <v>831</v>
      </c>
      <c r="C54" s="42">
        <f>IF(F49&gt;0, C49/F49, 0)</f>
        <v>0</v>
      </c>
      <c r="D54" s="42">
        <f>IF(F49&gt;0, D49/F49, 0)</f>
        <v>0</v>
      </c>
      <c r="E54" s="42">
        <f>IF(F49&gt;0, E49/F49, 0)</f>
        <v>1</v>
      </c>
      <c r="F54" s="43" t="s">
        <v>28</v>
      </c>
    </row>
    <row r="59" spans="2:6" ht="18.5" x14ac:dyDescent="0.45">
      <c r="B59" s="36" t="s">
        <v>2508</v>
      </c>
    </row>
    <row r="61" spans="2:6" x14ac:dyDescent="0.35">
      <c r="B61" s="50" t="s">
        <v>2499</v>
      </c>
    </row>
    <row r="62" spans="2:6" x14ac:dyDescent="0.35">
      <c r="B62" s="38" t="s">
        <v>5</v>
      </c>
      <c r="C62" s="38" t="s">
        <v>2500</v>
      </c>
      <c r="D62" s="38" t="s">
        <v>2501</v>
      </c>
      <c r="E62" s="38" t="s">
        <v>2502</v>
      </c>
      <c r="F62" s="38" t="s">
        <v>2503</v>
      </c>
    </row>
    <row r="63" spans="2:6" x14ac:dyDescent="0.35">
      <c r="B63" s="40" t="s">
        <v>54</v>
      </c>
      <c r="C63" s="41">
        <f>COUNTIFS('Recommendations'!F:F,"Automated",'Recommendations'!R:R,"=Resolved")</f>
        <v>0</v>
      </c>
      <c r="D63" s="41">
        <f>COUNTIFS('Recommendations'!F:F,"=Automated",'Recommendations'!R:R,"=Testing")</f>
        <v>0</v>
      </c>
      <c r="E63" s="41">
        <f>COUNTIFS('Recommendations'!F:F,"=Automated",'Recommendations'!R:R,"=Outstanding")</f>
        <v>244</v>
      </c>
      <c r="F63" s="41">
        <f>SUM(C63:E63)</f>
        <v>244</v>
      </c>
    </row>
    <row r="64" spans="2:6" x14ac:dyDescent="0.35">
      <c r="B64" s="40" t="s">
        <v>24</v>
      </c>
      <c r="C64" s="41">
        <f>COUNTIFS('Recommendations'!F:F,"Manual",'Recommendations'!R:R,"=Resolved")</f>
        <v>0</v>
      </c>
      <c r="D64" s="41">
        <f>COUNTIFS('Recommendations'!F:F,"=Manual",'Recommendations'!R:R,"=Testing")</f>
        <v>0</v>
      </c>
      <c r="E64" s="41">
        <f>COUNTIFS('Recommendations'!F:F,"=Manual",'Recommendations'!R:R,"=Outstanding")</f>
        <v>170</v>
      </c>
      <c r="F64" s="41">
        <f>SUM(C64:E64)</f>
        <v>170</v>
      </c>
    </row>
    <row r="66" spans="2:6" x14ac:dyDescent="0.35">
      <c r="B66" s="50" t="s">
        <v>2505</v>
      </c>
    </row>
    <row r="67" spans="2:6" x14ac:dyDescent="0.35">
      <c r="B67" s="51" t="s">
        <v>5</v>
      </c>
      <c r="C67" s="51" t="s">
        <v>2500</v>
      </c>
      <c r="D67" s="51" t="s">
        <v>2501</v>
      </c>
      <c r="E67" s="51" t="s">
        <v>2502</v>
      </c>
      <c r="F67" s="51" t="s">
        <v>28</v>
      </c>
    </row>
    <row r="68" spans="2:6" x14ac:dyDescent="0.35">
      <c r="B68" s="40" t="s">
        <v>54</v>
      </c>
      <c r="C68" s="42">
        <f>IF(F63&gt;0, C63/F63, 0)</f>
        <v>0</v>
      </c>
      <c r="D68" s="42">
        <f>IF(F63&gt;0, D63/F63, 0)</f>
        <v>0</v>
      </c>
      <c r="E68" s="42">
        <f>IF(F63&gt;0, E63/F63, 0)</f>
        <v>1</v>
      </c>
      <c r="F68" s="43" t="s">
        <v>28</v>
      </c>
    </row>
    <row r="69" spans="2:6" x14ac:dyDescent="0.35">
      <c r="B69" s="40" t="s">
        <v>24</v>
      </c>
      <c r="C69" s="42">
        <f>IF(F64&gt;0, C64/F64, 0)</f>
        <v>0</v>
      </c>
      <c r="D69" s="42">
        <f>IF(F64&gt;0, D64/F64, 0)</f>
        <v>0</v>
      </c>
      <c r="E69" s="42">
        <f>IF(F64&gt;0, E64/F64, 0)</f>
        <v>1</v>
      </c>
      <c r="F69" s="43" t="s">
        <v>28</v>
      </c>
    </row>
    <row r="74" spans="2:6" ht="18.5" x14ac:dyDescent="0.45">
      <c r="B74" s="36" t="s">
        <v>2509</v>
      </c>
    </row>
    <row r="76" spans="2:6" x14ac:dyDescent="0.35">
      <c r="B76" s="50" t="s">
        <v>2499</v>
      </c>
    </row>
    <row r="77" spans="2:6" x14ac:dyDescent="0.35">
      <c r="B77" s="38" t="s">
        <v>8</v>
      </c>
      <c r="C77" s="38" t="s">
        <v>2500</v>
      </c>
      <c r="D77" s="38" t="s">
        <v>2501</v>
      </c>
      <c r="E77" s="38" t="s">
        <v>2502</v>
      </c>
      <c r="F77" s="38" t="s">
        <v>2503</v>
      </c>
    </row>
    <row r="78" spans="2:6" x14ac:dyDescent="0.35">
      <c r="B78" s="40" t="s">
        <v>2510</v>
      </c>
      <c r="C78" s="41">
        <f>COUNTIFS('Recommendations'!I:I,"Phase1",'Recommendations'!R:R,"=Resolved")</f>
        <v>0</v>
      </c>
      <c r="D78" s="41">
        <f>COUNTIFS('Recommendations'!I:I,"=Phase1",'Recommendations'!R:R,"=Testing")</f>
        <v>0</v>
      </c>
      <c r="E78" s="41">
        <f>COUNTIFS('Recommendations'!I:I,"=Phase1",'Recommendations'!R:R,"=Outstanding")</f>
        <v>0</v>
      </c>
      <c r="F78" s="41">
        <f t="shared" ref="F78:F83" si="0">SUM(C78:E78)</f>
        <v>0</v>
      </c>
    </row>
    <row r="79" spans="2:6" x14ac:dyDescent="0.35">
      <c r="B79" s="40" t="s">
        <v>2511</v>
      </c>
      <c r="C79" s="41">
        <f>COUNTIFS('Recommendations'!I:I,"Phase2",'Recommendations'!R:R,"=Resolved")</f>
        <v>0</v>
      </c>
      <c r="D79" s="41">
        <f>COUNTIFS('Recommendations'!I:I,"=Phase2",'Recommendations'!R:R,"=Testing")</f>
        <v>0</v>
      </c>
      <c r="E79" s="41">
        <f>COUNTIFS('Recommendations'!I:I,"=Phase2",'Recommendations'!R:R,"=Outstanding")</f>
        <v>0</v>
      </c>
      <c r="F79" s="41">
        <f t="shared" si="0"/>
        <v>0</v>
      </c>
    </row>
    <row r="80" spans="2:6" x14ac:dyDescent="0.35">
      <c r="B80" s="40" t="s">
        <v>2512</v>
      </c>
      <c r="C80" s="41">
        <f>COUNTIFS('Recommendations'!I:I,"Phase3",'Recommendations'!R:R,"=Resolved")</f>
        <v>0</v>
      </c>
      <c r="D80" s="41">
        <f>COUNTIFS('Recommendations'!I:I,"=Phase3",'Recommendations'!R:R,"=Testing")</f>
        <v>0</v>
      </c>
      <c r="E80" s="41">
        <f>COUNTIFS('Recommendations'!I:I,"=Phase3",'Recommendations'!R:R,"=Outstanding")</f>
        <v>0</v>
      </c>
      <c r="F80" s="41">
        <f t="shared" si="0"/>
        <v>0</v>
      </c>
    </row>
    <row r="81" spans="2:6" x14ac:dyDescent="0.35">
      <c r="B81" s="40" t="s">
        <v>2513</v>
      </c>
      <c r="C81" s="41">
        <f>COUNTIFS('Recommendations'!I:I,"Phase4",'Recommendations'!R:R,"=Resolved")</f>
        <v>0</v>
      </c>
      <c r="D81" s="41">
        <f>COUNTIFS('Recommendations'!I:I,"=Phase4",'Recommendations'!R:R,"=Testing")</f>
        <v>0</v>
      </c>
      <c r="E81" s="41">
        <f>COUNTIFS('Recommendations'!I:I,"=Phase4",'Recommendations'!R:R,"=Outstanding")</f>
        <v>0</v>
      </c>
      <c r="F81" s="41">
        <f t="shared" si="0"/>
        <v>0</v>
      </c>
    </row>
    <row r="82" spans="2:6" x14ac:dyDescent="0.35">
      <c r="B82" s="40" t="s">
        <v>2514</v>
      </c>
      <c r="C82" s="41">
        <f>COUNTIFS('Recommendations'!I:I,"Phase5",'Recommendations'!R:R,"=Resolved")</f>
        <v>0</v>
      </c>
      <c r="D82" s="41">
        <f>COUNTIFS('Recommendations'!I:I,"=Phase5",'Recommendations'!R:R,"=Testing")</f>
        <v>0</v>
      </c>
      <c r="E82" s="41">
        <f>COUNTIFS('Recommendations'!I:I,"=Phase5",'Recommendations'!R:R,"=Outstanding")</f>
        <v>0</v>
      </c>
      <c r="F82" s="41">
        <f t="shared" si="0"/>
        <v>0</v>
      </c>
    </row>
    <row r="83" spans="2:6" x14ac:dyDescent="0.35">
      <c r="B83" s="40" t="s">
        <v>27</v>
      </c>
      <c r="C83" s="41">
        <f>COUNTIFS('Recommendations'!I:I,"Pending",'Recommendations'!R:R,"=Resolved")</f>
        <v>0</v>
      </c>
      <c r="D83" s="41">
        <f>COUNTIFS('Recommendations'!I:I,"=Pending",'Recommendations'!R:R,"=Testing")</f>
        <v>0</v>
      </c>
      <c r="E83" s="41">
        <f>COUNTIFS('Recommendations'!I:I,"=Pending",'Recommendations'!R:R,"=Outstanding")</f>
        <v>414</v>
      </c>
      <c r="F83" s="41">
        <f t="shared" si="0"/>
        <v>414</v>
      </c>
    </row>
    <row r="85" spans="2:6" x14ac:dyDescent="0.35">
      <c r="B85" s="50" t="s">
        <v>2505</v>
      </c>
    </row>
    <row r="86" spans="2:6" x14ac:dyDescent="0.35">
      <c r="B86" s="51" t="s">
        <v>8</v>
      </c>
      <c r="C86" s="51" t="s">
        <v>2500</v>
      </c>
      <c r="D86" s="51" t="s">
        <v>2501</v>
      </c>
      <c r="E86" s="51" t="s">
        <v>2502</v>
      </c>
      <c r="F86" s="51" t="s">
        <v>28</v>
      </c>
    </row>
    <row r="87" spans="2:6" x14ac:dyDescent="0.35">
      <c r="B87" s="40" t="s">
        <v>2510</v>
      </c>
      <c r="C87" s="42">
        <f t="shared" ref="C87:C92" si="1">IF(F78&gt;0, C78/F78, 0)</f>
        <v>0</v>
      </c>
      <c r="D87" s="42">
        <f t="shared" ref="D87:D92" si="2">IF(F78&gt;0, D78/F78, 0)</f>
        <v>0</v>
      </c>
      <c r="E87" s="42">
        <f t="shared" ref="E87:E92" si="3">IF(F78&gt;0, E78/F78, 0)</f>
        <v>0</v>
      </c>
      <c r="F87" s="43" t="s">
        <v>28</v>
      </c>
    </row>
    <row r="88" spans="2:6" x14ac:dyDescent="0.35">
      <c r="B88" s="40" t="s">
        <v>2511</v>
      </c>
      <c r="C88" s="42">
        <f t="shared" si="1"/>
        <v>0</v>
      </c>
      <c r="D88" s="42">
        <f t="shared" si="2"/>
        <v>0</v>
      </c>
      <c r="E88" s="42">
        <f t="shared" si="3"/>
        <v>0</v>
      </c>
      <c r="F88" s="43" t="s">
        <v>28</v>
      </c>
    </row>
    <row r="89" spans="2:6" x14ac:dyDescent="0.35">
      <c r="B89" s="40" t="s">
        <v>2512</v>
      </c>
      <c r="C89" s="42">
        <f t="shared" si="1"/>
        <v>0</v>
      </c>
      <c r="D89" s="42">
        <f t="shared" si="2"/>
        <v>0</v>
      </c>
      <c r="E89" s="42">
        <f t="shared" si="3"/>
        <v>0</v>
      </c>
      <c r="F89" s="43" t="s">
        <v>28</v>
      </c>
    </row>
    <row r="90" spans="2:6" x14ac:dyDescent="0.35">
      <c r="B90" s="40" t="s">
        <v>2513</v>
      </c>
      <c r="C90" s="42">
        <f t="shared" si="1"/>
        <v>0</v>
      </c>
      <c r="D90" s="42">
        <f t="shared" si="2"/>
        <v>0</v>
      </c>
      <c r="E90" s="42">
        <f t="shared" si="3"/>
        <v>0</v>
      </c>
      <c r="F90" s="43" t="s">
        <v>28</v>
      </c>
    </row>
    <row r="91" spans="2:6" x14ac:dyDescent="0.35">
      <c r="B91" s="40" t="s">
        <v>2514</v>
      </c>
      <c r="C91" s="42">
        <f t="shared" si="1"/>
        <v>0</v>
      </c>
      <c r="D91" s="42">
        <f t="shared" si="2"/>
        <v>0</v>
      </c>
      <c r="E91" s="42">
        <f t="shared" si="3"/>
        <v>0</v>
      </c>
      <c r="F91" s="43" t="s">
        <v>28</v>
      </c>
    </row>
    <row r="92" spans="2:6" x14ac:dyDescent="0.35">
      <c r="B92" s="40" t="s">
        <v>27</v>
      </c>
      <c r="C92" s="42">
        <f t="shared" si="1"/>
        <v>0</v>
      </c>
      <c r="D92" s="42">
        <f t="shared" si="2"/>
        <v>0</v>
      </c>
      <c r="E92" s="42">
        <f t="shared" si="3"/>
        <v>1</v>
      </c>
      <c r="F92" s="43" t="s">
        <v>28</v>
      </c>
    </row>
    <row r="97" spans="2:6" ht="18.5" x14ac:dyDescent="0.45">
      <c r="B97" s="36" t="s">
        <v>2515</v>
      </c>
    </row>
    <row r="99" spans="2:6" x14ac:dyDescent="0.35">
      <c r="B99" s="50" t="s">
        <v>2499</v>
      </c>
    </row>
    <row r="100" spans="2:6" x14ac:dyDescent="0.35">
      <c r="B100" s="38" t="s">
        <v>6</v>
      </c>
      <c r="C100" s="38" t="s">
        <v>2500</v>
      </c>
      <c r="D100" s="38" t="s">
        <v>2501</v>
      </c>
      <c r="E100" s="38" t="s">
        <v>2502</v>
      </c>
      <c r="F100" s="38" t="s">
        <v>2503</v>
      </c>
    </row>
    <row r="101" spans="2:6" x14ac:dyDescent="0.35">
      <c r="B101" s="40" t="s">
        <v>2516</v>
      </c>
      <c r="C101" s="41">
        <f>COUNTIFS('Recommendations'!G:G,"Must",'Recommendations'!R:R,"=Resolved")</f>
        <v>0</v>
      </c>
      <c r="D101" s="41">
        <f>COUNTIFS('Recommendations'!G:G,"=Must",'Recommendations'!R:R,"=Testing")</f>
        <v>0</v>
      </c>
      <c r="E101" s="41">
        <f>COUNTIFS('Recommendations'!G:G,"=Must",'Recommendations'!R:R,"=Outstanding")</f>
        <v>0</v>
      </c>
      <c r="F101" s="41">
        <f>SUM(C101:E101)</f>
        <v>0</v>
      </c>
    </row>
    <row r="102" spans="2:6" x14ac:dyDescent="0.35">
      <c r="B102" s="40" t="s">
        <v>2517</v>
      </c>
      <c r="C102" s="41">
        <f>COUNTIFS('Recommendations'!G:G,"Should",'Recommendations'!R:R,"=Resolved")</f>
        <v>0</v>
      </c>
      <c r="D102" s="41">
        <f>COUNTIFS('Recommendations'!G:G,"=Should",'Recommendations'!R:R,"=Testing")</f>
        <v>0</v>
      </c>
      <c r="E102" s="41">
        <f>COUNTIFS('Recommendations'!G:G,"=Should",'Recommendations'!R:R,"=Outstanding")</f>
        <v>0</v>
      </c>
      <c r="F102" s="41">
        <f>SUM(C102:E102)</f>
        <v>0</v>
      </c>
    </row>
    <row r="103" spans="2:6" x14ac:dyDescent="0.35">
      <c r="B103" s="40" t="s">
        <v>2518</v>
      </c>
      <c r="C103" s="41">
        <f>COUNTIFS('Recommendations'!G:G,"Could",'Recommendations'!R:R,"=Resolved")</f>
        <v>0</v>
      </c>
      <c r="D103" s="41">
        <f>COUNTIFS('Recommendations'!G:G,"=Could",'Recommendations'!R:R,"=Testing")</f>
        <v>0</v>
      </c>
      <c r="E103" s="41">
        <f>COUNTIFS('Recommendations'!G:G,"=Could",'Recommendations'!R:R,"=Outstanding")</f>
        <v>0</v>
      </c>
      <c r="F103" s="41">
        <f>SUM(C103:E103)</f>
        <v>0</v>
      </c>
    </row>
    <row r="104" spans="2:6" x14ac:dyDescent="0.35">
      <c r="B104" s="40" t="s">
        <v>2519</v>
      </c>
      <c r="C104" s="41">
        <f>COUNTIFS('Recommendations'!G:G,"Won't",'Recommendations'!R:R,"=Resolved")</f>
        <v>0</v>
      </c>
      <c r="D104" s="41">
        <f>COUNTIFS('Recommendations'!G:G,"=Won't",'Recommendations'!R:R,"=Testing")</f>
        <v>0</v>
      </c>
      <c r="E104" s="41">
        <f>COUNTIFS('Recommendations'!G:G,"=Won't",'Recommendations'!R:R,"=Outstanding")</f>
        <v>0</v>
      </c>
      <c r="F104" s="41">
        <f>SUM(C104:E104)</f>
        <v>0</v>
      </c>
    </row>
    <row r="105" spans="2:6" x14ac:dyDescent="0.35">
      <c r="B105" s="40" t="s">
        <v>25</v>
      </c>
      <c r="C105" s="41">
        <f>COUNTIFS('Recommendations'!G:G,"Unassigned",'Recommendations'!R:R,"=Resolved")</f>
        <v>0</v>
      </c>
      <c r="D105" s="41">
        <f>COUNTIFS('Recommendations'!G:G,"=Unassigned",'Recommendations'!R:R,"=Testing")</f>
        <v>0</v>
      </c>
      <c r="E105" s="41">
        <f>COUNTIFS('Recommendations'!G:G,"=Unassigned",'Recommendations'!R:R,"=Outstanding")</f>
        <v>414</v>
      </c>
      <c r="F105" s="41">
        <f>SUM(C105:E105)</f>
        <v>414</v>
      </c>
    </row>
    <row r="107" spans="2:6" x14ac:dyDescent="0.35">
      <c r="B107" s="50" t="s">
        <v>2505</v>
      </c>
    </row>
    <row r="108" spans="2:6" x14ac:dyDescent="0.35">
      <c r="B108" s="51" t="s">
        <v>6</v>
      </c>
      <c r="C108" s="51" t="s">
        <v>2500</v>
      </c>
      <c r="D108" s="51" t="s">
        <v>2501</v>
      </c>
      <c r="E108" s="51" t="s">
        <v>2502</v>
      </c>
      <c r="F108" s="51" t="s">
        <v>28</v>
      </c>
    </row>
    <row r="109" spans="2:6" x14ac:dyDescent="0.35">
      <c r="B109" s="40" t="s">
        <v>2516</v>
      </c>
      <c r="C109" s="42">
        <f>IF(F101&gt;0, C101/F101, 0)</f>
        <v>0</v>
      </c>
      <c r="D109" s="42">
        <f>IF(F101&gt;0, D101/F101, 0)</f>
        <v>0</v>
      </c>
      <c r="E109" s="42">
        <f>IF(F101&gt;0, E101/F101, 0)</f>
        <v>0</v>
      </c>
      <c r="F109" s="43" t="s">
        <v>28</v>
      </c>
    </row>
    <row r="110" spans="2:6" x14ac:dyDescent="0.35">
      <c r="B110" s="40" t="s">
        <v>2517</v>
      </c>
      <c r="C110" s="42">
        <f>IF(F102&gt;0, C102/F102, 0)</f>
        <v>0</v>
      </c>
      <c r="D110" s="42">
        <f>IF(F102&gt;0, D102/F102, 0)</f>
        <v>0</v>
      </c>
      <c r="E110" s="42">
        <f>IF(F102&gt;0, E102/F102, 0)</f>
        <v>0</v>
      </c>
      <c r="F110" s="43" t="s">
        <v>28</v>
      </c>
    </row>
    <row r="111" spans="2:6" x14ac:dyDescent="0.35">
      <c r="B111" s="40" t="s">
        <v>2518</v>
      </c>
      <c r="C111" s="42">
        <f>IF(F103&gt;0, C103/F103, 0)</f>
        <v>0</v>
      </c>
      <c r="D111" s="42">
        <f>IF(F103&gt;0, D103/F103, 0)</f>
        <v>0</v>
      </c>
      <c r="E111" s="42">
        <f>IF(F103&gt;0, E103/F103, 0)</f>
        <v>0</v>
      </c>
      <c r="F111" s="43" t="s">
        <v>28</v>
      </c>
    </row>
    <row r="112" spans="2:6" x14ac:dyDescent="0.35">
      <c r="B112" s="40" t="s">
        <v>2519</v>
      </c>
      <c r="C112" s="42">
        <f>IF(F104&gt;0, C104/F104, 0)</f>
        <v>0</v>
      </c>
      <c r="D112" s="42">
        <f>IF(F104&gt;0, D104/F104, 0)</f>
        <v>0</v>
      </c>
      <c r="E112" s="42">
        <f>IF(F104&gt;0, E104/F104, 0)</f>
        <v>0</v>
      </c>
      <c r="F112" s="43" t="s">
        <v>28</v>
      </c>
    </row>
    <row r="113" spans="2:6" x14ac:dyDescent="0.35">
      <c r="B113" s="40" t="s">
        <v>25</v>
      </c>
      <c r="C113" s="42">
        <f>IF(F105&gt;0, C105/F105, 0)</f>
        <v>0</v>
      </c>
      <c r="D113" s="42">
        <f>IF(F105&gt;0, D105/F105, 0)</f>
        <v>0</v>
      </c>
      <c r="E113" s="42">
        <f>IF(F105&gt;0, E105/F105, 0)</f>
        <v>1</v>
      </c>
      <c r="F113" s="43" t="s">
        <v>28</v>
      </c>
    </row>
    <row r="118" spans="2:6" ht="18.5" x14ac:dyDescent="0.45">
      <c r="B118" s="36" t="s">
        <v>2520</v>
      </c>
    </row>
    <row r="120" spans="2:6" x14ac:dyDescent="0.35">
      <c r="B120" s="50" t="s">
        <v>2499</v>
      </c>
    </row>
    <row r="121" spans="2:6" x14ac:dyDescent="0.35">
      <c r="B121" s="38" t="s">
        <v>2521</v>
      </c>
      <c r="C121" s="38" t="s">
        <v>2500</v>
      </c>
      <c r="D121" s="38" t="s">
        <v>2501</v>
      </c>
      <c r="E121" s="38" t="s">
        <v>2502</v>
      </c>
      <c r="F121" s="38" t="s">
        <v>2503</v>
      </c>
    </row>
    <row r="122" spans="2:6" x14ac:dyDescent="0.35">
      <c r="B122" s="40" t="s">
        <v>2349</v>
      </c>
      <c r="C122" s="41">
        <f>COUNTIFS('Recommendations'!H:H,"Low",'Recommendations'!R:R,"=Resolved")</f>
        <v>0</v>
      </c>
      <c r="D122" s="41">
        <f>COUNTIFS('Recommendations'!H:H,"=Low",'Recommendations'!R:R,"=Testing")</f>
        <v>0</v>
      </c>
      <c r="E122" s="41">
        <f>COUNTIFS('Recommendations'!H:H,"=Low",'Recommendations'!R:R,"=Outstanding")</f>
        <v>0</v>
      </c>
      <c r="F122" s="41">
        <f>SUM(C122:E122)</f>
        <v>0</v>
      </c>
    </row>
    <row r="123" spans="2:6" x14ac:dyDescent="0.35">
      <c r="B123" s="40" t="s">
        <v>567</v>
      </c>
      <c r="C123" s="41">
        <f>COUNTIFS('Recommendations'!H:H,"Medium",'Recommendations'!R:R,"=Resolved")</f>
        <v>0</v>
      </c>
      <c r="D123" s="41">
        <f>COUNTIFS('Recommendations'!H:H,"=Medium",'Recommendations'!R:R,"=Testing")</f>
        <v>0</v>
      </c>
      <c r="E123" s="41">
        <f>COUNTIFS('Recommendations'!H:H,"=Medium",'Recommendations'!R:R,"=Outstanding")</f>
        <v>0</v>
      </c>
      <c r="F123" s="41">
        <f>SUM(C123:E123)</f>
        <v>0</v>
      </c>
    </row>
    <row r="124" spans="2:6" x14ac:dyDescent="0.35">
      <c r="B124" s="40" t="s">
        <v>34</v>
      </c>
      <c r="C124" s="41">
        <f>COUNTIFS('Recommendations'!H:H,"High",'Recommendations'!R:R,"=Resolved")</f>
        <v>0</v>
      </c>
      <c r="D124" s="41">
        <f>COUNTIFS('Recommendations'!H:H,"=High",'Recommendations'!R:R,"=Testing")</f>
        <v>0</v>
      </c>
      <c r="E124" s="41">
        <f>COUNTIFS('Recommendations'!H:H,"=High",'Recommendations'!R:R,"=Outstanding")</f>
        <v>0</v>
      </c>
      <c r="F124" s="41">
        <f>SUM(C124:E124)</f>
        <v>0</v>
      </c>
    </row>
    <row r="125" spans="2:6" x14ac:dyDescent="0.35">
      <c r="B125" s="40" t="s">
        <v>26</v>
      </c>
      <c r="C125" s="41">
        <f>COUNTIFS('Recommendations'!H:H,"Unassessed",'Recommendations'!R:R,"=Resolved")</f>
        <v>0</v>
      </c>
      <c r="D125" s="41">
        <f>COUNTIFS('Recommendations'!H:H,"=Unassessed",'Recommendations'!R:R,"=Testing")</f>
        <v>0</v>
      </c>
      <c r="E125" s="41">
        <f>COUNTIFS('Recommendations'!H:H,"=Unassessed",'Recommendations'!R:R,"=Outstanding")</f>
        <v>414</v>
      </c>
      <c r="F125" s="41">
        <f>SUM(C125:E125)</f>
        <v>414</v>
      </c>
    </row>
    <row r="127" spans="2:6" x14ac:dyDescent="0.35">
      <c r="B127" s="50" t="s">
        <v>2505</v>
      </c>
    </row>
    <row r="128" spans="2:6" x14ac:dyDescent="0.35">
      <c r="B128" s="51" t="s">
        <v>2521</v>
      </c>
      <c r="C128" s="51" t="s">
        <v>2500</v>
      </c>
      <c r="D128" s="51" t="s">
        <v>2501</v>
      </c>
      <c r="E128" s="51" t="s">
        <v>2502</v>
      </c>
      <c r="F128" s="51" t="s">
        <v>28</v>
      </c>
    </row>
    <row r="129" spans="2:15" x14ac:dyDescent="0.35">
      <c r="B129" s="40" t="s">
        <v>2349</v>
      </c>
      <c r="C129" s="42">
        <f>IF(F122&gt;0, C122/F122, 0)</f>
        <v>0</v>
      </c>
      <c r="D129" s="42">
        <f>IF(F122&gt;0, D122/F122, 0)</f>
        <v>0</v>
      </c>
      <c r="E129" s="42">
        <f>IF(F122&gt;0, E122/F122, 0)</f>
        <v>0</v>
      </c>
      <c r="F129" s="43" t="s">
        <v>28</v>
      </c>
    </row>
    <row r="130" spans="2:15" x14ac:dyDescent="0.35">
      <c r="B130" s="40" t="s">
        <v>567</v>
      </c>
      <c r="C130" s="42">
        <f>IF(F123&gt;0, C123/F123, 0)</f>
        <v>0</v>
      </c>
      <c r="D130" s="42">
        <f>IF(F123&gt;0, D123/F123, 0)</f>
        <v>0</v>
      </c>
      <c r="E130" s="42">
        <f>IF(F123&gt;0, E123/F123, 0)</f>
        <v>0</v>
      </c>
      <c r="F130" s="43" t="s">
        <v>28</v>
      </c>
    </row>
    <row r="131" spans="2:15" x14ac:dyDescent="0.35">
      <c r="B131" s="40" t="s">
        <v>34</v>
      </c>
      <c r="C131" s="42">
        <f>IF(F124&gt;0, C124/F124, 0)</f>
        <v>0</v>
      </c>
      <c r="D131" s="42">
        <f>IF(F124&gt;0, D124/F124, 0)</f>
        <v>0</v>
      </c>
      <c r="E131" s="42">
        <f>IF(F124&gt;0, E124/F124, 0)</f>
        <v>0</v>
      </c>
      <c r="F131" s="43" t="s">
        <v>28</v>
      </c>
    </row>
    <row r="132" spans="2:15" x14ac:dyDescent="0.35">
      <c r="B132" s="40" t="s">
        <v>26</v>
      </c>
      <c r="C132" s="42">
        <f>IF(F125&gt;0, C125/F125, 0)</f>
        <v>0</v>
      </c>
      <c r="D132" s="42">
        <f>IF(F125&gt;0, D125/F125, 0)</f>
        <v>0</v>
      </c>
      <c r="E132" s="42">
        <f>IF(F125&gt;0, E125/F125, 0)</f>
        <v>1</v>
      </c>
      <c r="F132" s="43" t="s">
        <v>28</v>
      </c>
    </row>
    <row r="137" spans="2:15" ht="18.5" x14ac:dyDescent="0.45">
      <c r="B137" s="36" t="s">
        <v>2522</v>
      </c>
      <c r="J137" s="36" t="s">
        <v>2523</v>
      </c>
    </row>
    <row r="138" spans="2:15" x14ac:dyDescent="0.35">
      <c r="B138" s="38" t="s">
        <v>8</v>
      </c>
      <c r="C138" s="268" t="s">
        <v>2524</v>
      </c>
      <c r="D138" s="268"/>
      <c r="E138" s="38" t="s">
        <v>2492</v>
      </c>
      <c r="F138" s="38" t="s">
        <v>2500</v>
      </c>
      <c r="G138" s="268" t="s">
        <v>2525</v>
      </c>
      <c r="H138" s="268"/>
      <c r="J138" s="38" t="s">
        <v>8</v>
      </c>
      <c r="K138" s="38" t="s">
        <v>2516</v>
      </c>
      <c r="L138" s="38" t="s">
        <v>2517</v>
      </c>
      <c r="M138" s="38" t="s">
        <v>2518</v>
      </c>
      <c r="N138" s="38" t="s">
        <v>2519</v>
      </c>
      <c r="O138" s="38" t="s">
        <v>25</v>
      </c>
    </row>
    <row r="139" spans="2:15" x14ac:dyDescent="0.35">
      <c r="B139" s="44" t="s">
        <v>2510</v>
      </c>
      <c r="C139" s="269" t="s">
        <v>28</v>
      </c>
      <c r="D139" s="269"/>
      <c r="E139" s="41">
        <f>COUNTIF('Recommendations'!I:I,"Phase1")-COUNTIFS('Recommendations'!I:I,"Phase1",'Recommendations'!J:J,"Risk Accepted")-COUNTIFS('Recommendations'!I:I,"Phase1",'Recommendations'!J:J,"N/A")</f>
        <v>0</v>
      </c>
      <c r="F139" s="41">
        <f>COUNTIFS('Recommendations'!I:I,"Phase1",'Recommendations'!R:R,"Resolved")</f>
        <v>0</v>
      </c>
      <c r="G139" s="270">
        <f t="shared" ref="G139:G144" si="4">IF(E139&gt;0,F139/E139,0)</f>
        <v>0</v>
      </c>
      <c r="H139" s="270"/>
      <c r="J139" s="44" t="s">
        <v>2510</v>
      </c>
      <c r="K139" s="41">
        <f>COUNTIFS('Recommendations'!I:I,"Phase1",'Recommendations'!G:G,"Must")</f>
        <v>0</v>
      </c>
      <c r="L139" s="41">
        <f>COUNTIFS('Recommendations'!I:I,"Phase1",'Recommendations'!G:G,"Should")</f>
        <v>0</v>
      </c>
      <c r="M139" s="41">
        <f>COUNTIFS('Recommendations'!I:I,"Phase1",'Recommendations'!G:G,"Could")</f>
        <v>0</v>
      </c>
      <c r="N139" s="41">
        <f>COUNTIFS('Recommendations'!I:I,"Phase1",'Recommendations'!G:G,"Won't")</f>
        <v>0</v>
      </c>
      <c r="O139" s="41">
        <f>COUNTIFS('Recommendations'!I:I,"Phase1",'Recommendations'!G:G,"Unassigned")</f>
        <v>0</v>
      </c>
    </row>
    <row r="140" spans="2:15" x14ac:dyDescent="0.35">
      <c r="B140" s="44" t="s">
        <v>2511</v>
      </c>
      <c r="C140" s="269" t="s">
        <v>28</v>
      </c>
      <c r="D140" s="269"/>
      <c r="E140" s="41">
        <f>COUNTIF('Recommendations'!I:I,"Phase2")-COUNTIFS('Recommendations'!I:I,"Phase2",'Recommendations'!J:J,"Risk Accepted")-COUNTIFS('Recommendations'!I:I,"Phase2",'Recommendations'!J:J,"N/A")</f>
        <v>0</v>
      </c>
      <c r="F140" s="41">
        <f>COUNTIFS('Recommendations'!I:I,"Phase2",'Recommendations'!R:R,"Resolved")</f>
        <v>0</v>
      </c>
      <c r="G140" s="270">
        <f t="shared" si="4"/>
        <v>0</v>
      </c>
      <c r="H140" s="270"/>
      <c r="J140" s="44" t="s">
        <v>2511</v>
      </c>
      <c r="K140" s="41">
        <f>COUNTIFS('Recommendations'!I:I,"Phase2",'Recommendations'!G:G,"Must")</f>
        <v>0</v>
      </c>
      <c r="L140" s="41">
        <f>COUNTIFS('Recommendations'!I:I,"Phase2",'Recommendations'!G:G,"Should")</f>
        <v>0</v>
      </c>
      <c r="M140" s="41">
        <f>COUNTIFS('Recommendations'!I:I,"Phase2",'Recommendations'!G:G,"Could")</f>
        <v>0</v>
      </c>
      <c r="N140" s="41">
        <f>COUNTIFS('Recommendations'!I:I,"Phase2",'Recommendations'!G:G,"Won't")</f>
        <v>0</v>
      </c>
      <c r="O140" s="41">
        <f>COUNTIFS('Recommendations'!I:I,"Phase2",'Recommendations'!G:G,"Unassigned")</f>
        <v>0</v>
      </c>
    </row>
    <row r="141" spans="2:15" x14ac:dyDescent="0.35">
      <c r="B141" s="44" t="s">
        <v>2512</v>
      </c>
      <c r="C141" s="269" t="s">
        <v>28</v>
      </c>
      <c r="D141" s="269"/>
      <c r="E141" s="41">
        <f>COUNTIF('Recommendations'!I:I,"Phase3")-COUNTIFS('Recommendations'!I:I,"Phase3",'Recommendations'!J:J,"Risk Accepted")-COUNTIFS('Recommendations'!I:I,"Phase3",'Recommendations'!J:J,"N/A")</f>
        <v>0</v>
      </c>
      <c r="F141" s="41">
        <f>COUNTIFS('Recommendations'!I:I,"Phase3",'Recommendations'!R:R,"Resolved")</f>
        <v>0</v>
      </c>
      <c r="G141" s="270">
        <f t="shared" si="4"/>
        <v>0</v>
      </c>
      <c r="H141" s="270"/>
      <c r="J141" s="44" t="s">
        <v>2512</v>
      </c>
      <c r="K141" s="41">
        <f>COUNTIFS('Recommendations'!I:I,"Phase3",'Recommendations'!G:G,"Must")</f>
        <v>0</v>
      </c>
      <c r="L141" s="41">
        <f>COUNTIFS('Recommendations'!I:I,"Phase3",'Recommendations'!G:G,"Should")</f>
        <v>0</v>
      </c>
      <c r="M141" s="41">
        <f>COUNTIFS('Recommendations'!I:I,"Phase3",'Recommendations'!G:G,"Could")</f>
        <v>0</v>
      </c>
      <c r="N141" s="41">
        <f>COUNTIFS('Recommendations'!I:I,"Phase3",'Recommendations'!G:G,"Won't")</f>
        <v>0</v>
      </c>
      <c r="O141" s="41">
        <f>COUNTIFS('Recommendations'!I:I,"Phase3",'Recommendations'!G:G,"Unassigned")</f>
        <v>0</v>
      </c>
    </row>
    <row r="142" spans="2:15" x14ac:dyDescent="0.35">
      <c r="B142" s="44" t="s">
        <v>2513</v>
      </c>
      <c r="C142" s="269" t="s">
        <v>28</v>
      </c>
      <c r="D142" s="269"/>
      <c r="E142" s="41">
        <f>COUNTIF('Recommendations'!I:I,"Phase4")-COUNTIFS('Recommendations'!I:I,"Phase4",'Recommendations'!J:J,"Risk Accepted")-COUNTIFS('Recommendations'!I:I,"Phase4",'Recommendations'!J:J,"N/A")</f>
        <v>0</v>
      </c>
      <c r="F142" s="41">
        <f>COUNTIFS('Recommendations'!I:I,"Phase4",'Recommendations'!R:R,"Resolved")</f>
        <v>0</v>
      </c>
      <c r="G142" s="270">
        <f t="shared" si="4"/>
        <v>0</v>
      </c>
      <c r="H142" s="270"/>
      <c r="J142" s="44" t="s">
        <v>2513</v>
      </c>
      <c r="K142" s="41">
        <f>COUNTIFS('Recommendations'!I:I,"Phase4",'Recommendations'!G:G,"Must")</f>
        <v>0</v>
      </c>
      <c r="L142" s="41">
        <f>COUNTIFS('Recommendations'!I:I,"Phase4",'Recommendations'!G:G,"Should")</f>
        <v>0</v>
      </c>
      <c r="M142" s="41">
        <f>COUNTIFS('Recommendations'!I:I,"Phase4",'Recommendations'!G:G,"Could")</f>
        <v>0</v>
      </c>
      <c r="N142" s="41">
        <f>COUNTIFS('Recommendations'!I:I,"Phase4",'Recommendations'!G:G,"Won't")</f>
        <v>0</v>
      </c>
      <c r="O142" s="41">
        <f>COUNTIFS('Recommendations'!I:I,"Phase4",'Recommendations'!G:G,"Unassigned")</f>
        <v>0</v>
      </c>
    </row>
    <row r="143" spans="2:15" x14ac:dyDescent="0.35">
      <c r="B143" s="44" t="s">
        <v>2514</v>
      </c>
      <c r="C143" s="269" t="s">
        <v>28</v>
      </c>
      <c r="D143" s="269"/>
      <c r="E143" s="41">
        <f>COUNTIF('Recommendations'!I:I,"Phase5")-COUNTIFS('Recommendations'!I:I,"Phase5",'Recommendations'!J:J,"Risk Accepted")-COUNTIFS('Recommendations'!I:I,"Phase5",'Recommendations'!J:J,"N/A")</f>
        <v>0</v>
      </c>
      <c r="F143" s="41">
        <f>COUNTIFS('Recommendations'!I:I,"Phase5",'Recommendations'!R:R,"Resolved")</f>
        <v>0</v>
      </c>
      <c r="G143" s="270">
        <f t="shared" si="4"/>
        <v>0</v>
      </c>
      <c r="H143" s="270"/>
      <c r="J143" s="44" t="s">
        <v>2514</v>
      </c>
      <c r="K143" s="41">
        <f>COUNTIFS('Recommendations'!I:I,"Phase5",'Recommendations'!G:G,"Must")</f>
        <v>0</v>
      </c>
      <c r="L143" s="41">
        <f>COUNTIFS('Recommendations'!I:I,"Phase5",'Recommendations'!G:G,"Should")</f>
        <v>0</v>
      </c>
      <c r="M143" s="41">
        <f>COUNTIFS('Recommendations'!I:I,"Phase5",'Recommendations'!G:G,"Could")</f>
        <v>0</v>
      </c>
      <c r="N143" s="41">
        <f>COUNTIFS('Recommendations'!I:I,"Phase5",'Recommendations'!G:G,"Won't")</f>
        <v>0</v>
      </c>
      <c r="O143" s="41">
        <f>COUNTIFS('Recommendations'!I:I,"Phase5",'Recommendations'!G:G,"Unassigned")</f>
        <v>0</v>
      </c>
    </row>
    <row r="144" spans="2:15" x14ac:dyDescent="0.35">
      <c r="B144" s="44" t="s">
        <v>27</v>
      </c>
      <c r="C144" s="269" t="s">
        <v>28</v>
      </c>
      <c r="D144" s="269"/>
      <c r="E144" s="41">
        <f>COUNTIF('Recommendations'!I:I,"Pending")-COUNTIFS('Recommendations'!I:I,"Pending",'Recommendations'!J:J,"Risk Accepted")-COUNTIFS('Recommendations'!I:I,"Pending",'Recommendations'!J:J,"N/A")</f>
        <v>414</v>
      </c>
      <c r="F144" s="41">
        <f>COUNTIFS('Recommendations'!I:I,"Pending",'Recommendations'!R:R,"Resolved")</f>
        <v>0</v>
      </c>
      <c r="G144" s="270">
        <f t="shared" si="4"/>
        <v>0</v>
      </c>
      <c r="H144" s="270"/>
      <c r="J144" s="44" t="s">
        <v>27</v>
      </c>
      <c r="K144" s="41">
        <f>COUNTIFS('Recommendations'!I:I,"Pending",'Recommendations'!G:G,"Must")</f>
        <v>0</v>
      </c>
      <c r="L144" s="41">
        <f>COUNTIFS('Recommendations'!I:I,"Pending",'Recommendations'!G:G,"Should")</f>
        <v>0</v>
      </c>
      <c r="M144" s="41">
        <f>COUNTIFS('Recommendations'!I:I,"Pending",'Recommendations'!G:G,"Could")</f>
        <v>0</v>
      </c>
      <c r="N144" s="41">
        <f>COUNTIFS('Recommendations'!I:I,"Pending",'Recommendations'!G:G,"Won't")</f>
        <v>0</v>
      </c>
      <c r="O144" s="41">
        <f>COUNTIFS('Recommendations'!I:I,"Pending",'Recommendations'!G:G,"Unassigned")</f>
        <v>414</v>
      </c>
    </row>
    <row r="151" spans="2:24" ht="21" x14ac:dyDescent="0.5">
      <c r="B151" s="36" t="s">
        <v>2526</v>
      </c>
      <c r="P151" s="53" t="s">
        <v>2527</v>
      </c>
    </row>
    <row r="153" spans="2:24" ht="60" customHeight="1" x14ac:dyDescent="0.35">
      <c r="B153" s="271" t="s">
        <v>2528</v>
      </c>
      <c r="C153" s="264"/>
      <c r="D153" s="264"/>
      <c r="E153" s="264"/>
      <c r="F153" s="264"/>
      <c r="P153" s="271" t="s">
        <v>2529</v>
      </c>
      <c r="Q153" s="264"/>
      <c r="R153" s="264"/>
      <c r="S153" s="264"/>
      <c r="T153" s="264"/>
      <c r="U153" s="264"/>
      <c r="V153" s="264"/>
      <c r="W153" s="264"/>
    </row>
    <row r="155" spans="2:24" ht="30" customHeight="1" x14ac:dyDescent="0.35">
      <c r="P155" s="54" t="s">
        <v>2530</v>
      </c>
      <c r="Q155" s="55">
        <f>C16</f>
        <v>0</v>
      </c>
      <c r="R155" s="56"/>
      <c r="S155" s="55">
        <f>C101</f>
        <v>0</v>
      </c>
      <c r="T155" s="56"/>
      <c r="U155" s="55">
        <f>C102</f>
        <v>0</v>
      </c>
      <c r="V155" s="56"/>
      <c r="W155" s="55">
        <f>C103</f>
        <v>0</v>
      </c>
      <c r="X155" s="56"/>
    </row>
    <row r="156" spans="2:24" ht="35" customHeight="1" x14ac:dyDescent="0.35">
      <c r="P156" s="57" t="s">
        <v>2531</v>
      </c>
      <c r="Q156" s="57" t="s">
        <v>2532</v>
      </c>
      <c r="R156" s="57" t="s">
        <v>2533</v>
      </c>
      <c r="S156" s="57" t="s">
        <v>2534</v>
      </c>
      <c r="T156" s="57" t="s">
        <v>2535</v>
      </c>
      <c r="U156" s="57" t="s">
        <v>2536</v>
      </c>
      <c r="V156" s="57" t="s">
        <v>2537</v>
      </c>
      <c r="W156" s="57" t="s">
        <v>2538</v>
      </c>
      <c r="X156" s="57" t="s">
        <v>2539</v>
      </c>
    </row>
    <row r="157" spans="2:24" x14ac:dyDescent="0.35">
      <c r="O157" s="58" t="s">
        <v>2540</v>
      </c>
      <c r="P157" s="59" t="s">
        <v>2541</v>
      </c>
      <c r="Q157" s="60">
        <v>0</v>
      </c>
      <c r="R157" s="61">
        <f>IF(Dashboard!F16&gt;0, Q157/Dashboard!F16, "")</f>
        <v>0</v>
      </c>
      <c r="S157" s="60">
        <v>0</v>
      </c>
      <c r="T157" s="61" t="str">
        <f>IF(AND(NOT(ISBLANK(S157)),Dashboard!F101&gt;0), S157/Dashboard!F101, "")</f>
        <v/>
      </c>
      <c r="U157" s="60">
        <v>0</v>
      </c>
      <c r="V157" s="61" t="str">
        <f>IF(AND(NOT(ISBLANK(U157)),Dashboard!F102&gt;0), U157/Dashboard!F102, "")</f>
        <v/>
      </c>
      <c r="W157" s="60">
        <v>0</v>
      </c>
      <c r="X157" s="61" t="str">
        <f>IF(AND(NOT(ISBLANK(W157)),Dashboard!F103&gt;0), W157/Dashboard!F103, "")</f>
        <v/>
      </c>
    </row>
    <row r="158" spans="2:24" x14ac:dyDescent="0.35">
      <c r="P158" s="52"/>
      <c r="Q158" s="39"/>
      <c r="R158" s="42" t="str">
        <f>IF(AND(NOT(ISBLANK(Q158)),Dashboard!F16&gt;0), Q158/Dashboard!F16, "")</f>
        <v/>
      </c>
      <c r="S158" s="39"/>
      <c r="T158" s="42" t="str">
        <f>IF(AND(NOT(ISBLANK(S158)),Dashboard!F101&gt;0), S158/Dashboard!F101, "")</f>
        <v/>
      </c>
      <c r="U158" s="39"/>
      <c r="V158" s="42" t="str">
        <f>IF(AND(NOT(ISBLANK(U158)),Dashboard!F102&gt;0), U158/Dashboard!F102, "")</f>
        <v/>
      </c>
      <c r="W158" s="39"/>
      <c r="X158" s="42" t="str">
        <f>IF(AND(NOT(ISBLANK(W158)),Dashboard!F103&gt;0), W158/Dashboard!F103, "")</f>
        <v/>
      </c>
    </row>
    <row r="159" spans="2:24" x14ac:dyDescent="0.35">
      <c r="P159" s="52"/>
      <c r="Q159" s="39"/>
      <c r="R159" s="42" t="str">
        <f>IF(AND(NOT(ISBLANK(Q159)),Dashboard!F16&gt;0), Q159/Dashboard!F16, "")</f>
        <v/>
      </c>
      <c r="S159" s="39"/>
      <c r="T159" s="42" t="str">
        <f>IF(AND(NOT(ISBLANK(S159)),Dashboard!F101&gt;0), S159/Dashboard!F101, "")</f>
        <v/>
      </c>
      <c r="U159" s="39"/>
      <c r="V159" s="42" t="str">
        <f>IF(AND(NOT(ISBLANK(U159)),Dashboard!F102&gt;0), U159/Dashboard!F102, "")</f>
        <v/>
      </c>
      <c r="W159" s="39"/>
      <c r="X159" s="42" t="str">
        <f>IF(AND(NOT(ISBLANK(W159)),Dashboard!F103&gt;0), W159/Dashboard!F103, "")</f>
        <v/>
      </c>
    </row>
    <row r="160" spans="2:24" x14ac:dyDescent="0.35">
      <c r="P160" s="52"/>
      <c r="Q160" s="39"/>
      <c r="R160" s="42" t="str">
        <f>IF(AND(NOT(ISBLANK(Q160)),Dashboard!F16&gt;0), Q160/Dashboard!F16, "")</f>
        <v/>
      </c>
      <c r="S160" s="39"/>
      <c r="T160" s="42" t="str">
        <f>IF(AND(NOT(ISBLANK(S160)),Dashboard!F101&gt;0), S160/Dashboard!F101, "")</f>
        <v/>
      </c>
      <c r="U160" s="39"/>
      <c r="V160" s="42" t="str">
        <f>IF(AND(NOT(ISBLANK(U160)),Dashboard!F102&gt;0), U160/Dashboard!F102, "")</f>
        <v/>
      </c>
      <c r="W160" s="39"/>
      <c r="X160" s="42" t="str">
        <f>IF(AND(NOT(ISBLANK(W160)),Dashboard!F103&gt;0), W160/Dashboard!F103, "")</f>
        <v/>
      </c>
    </row>
    <row r="161" spans="16:24" x14ac:dyDescent="0.35">
      <c r="P161" s="52"/>
      <c r="Q161" s="39"/>
      <c r="R161" s="42" t="str">
        <f>IF(AND(NOT(ISBLANK(Q161)),Dashboard!F16&gt;0), Q161/Dashboard!F16, "")</f>
        <v/>
      </c>
      <c r="S161" s="39"/>
      <c r="T161" s="42" t="str">
        <f>IF(AND(NOT(ISBLANK(S161)),Dashboard!F101&gt;0), S161/Dashboard!F101, "")</f>
        <v/>
      </c>
      <c r="U161" s="39"/>
      <c r="V161" s="42" t="str">
        <f>IF(AND(NOT(ISBLANK(U161)),Dashboard!F102&gt;0), U161/Dashboard!F102, "")</f>
        <v/>
      </c>
      <c r="W161" s="39"/>
      <c r="X161" s="42" t="str">
        <f>IF(AND(NOT(ISBLANK(W161)),Dashboard!F103&gt;0), W161/Dashboard!F103, "")</f>
        <v/>
      </c>
    </row>
    <row r="162" spans="16:24" x14ac:dyDescent="0.35">
      <c r="P162" s="52"/>
      <c r="Q162" s="39"/>
      <c r="R162" s="42" t="str">
        <f>IF(AND(NOT(ISBLANK(Q162)),Dashboard!F16&gt;0), Q162/Dashboard!F16, "")</f>
        <v/>
      </c>
      <c r="S162" s="39"/>
      <c r="T162" s="42" t="str">
        <f>IF(AND(NOT(ISBLANK(S162)),Dashboard!F101&gt;0), S162/Dashboard!F101, "")</f>
        <v/>
      </c>
      <c r="U162" s="39"/>
      <c r="V162" s="42" t="str">
        <f>IF(AND(NOT(ISBLANK(U162)),Dashboard!F102&gt;0), U162/Dashboard!F102, "")</f>
        <v/>
      </c>
      <c r="W162" s="39"/>
      <c r="X162" s="42" t="str">
        <f>IF(AND(NOT(ISBLANK(W162)),Dashboard!F103&gt;0), W162/Dashboard!F103, "")</f>
        <v/>
      </c>
    </row>
    <row r="163" spans="16:24" x14ac:dyDescent="0.35">
      <c r="P163" s="52"/>
      <c r="Q163" s="39"/>
      <c r="R163" s="42" t="str">
        <f>IF(AND(NOT(ISBLANK(Q163)),Dashboard!F16&gt;0), Q163/Dashboard!F16, "")</f>
        <v/>
      </c>
      <c r="S163" s="39"/>
      <c r="T163" s="42" t="str">
        <f>IF(AND(NOT(ISBLANK(S163)),Dashboard!F101&gt;0), S163/Dashboard!F101, "")</f>
        <v/>
      </c>
      <c r="U163" s="39"/>
      <c r="V163" s="42" t="str">
        <f>IF(AND(NOT(ISBLANK(U163)),Dashboard!F102&gt;0), U163/Dashboard!F102, "")</f>
        <v/>
      </c>
      <c r="W163" s="39"/>
      <c r="X163" s="42" t="str">
        <f>IF(AND(NOT(ISBLANK(W163)),Dashboard!F103&gt;0), W163/Dashboard!F103, "")</f>
        <v/>
      </c>
    </row>
    <row r="164" spans="16:24" x14ac:dyDescent="0.35">
      <c r="P164" s="52"/>
      <c r="Q164" s="39"/>
      <c r="R164" s="42" t="str">
        <f>IF(AND(NOT(ISBLANK(Q164)),Dashboard!F16&gt;0), Q164/Dashboard!F16, "")</f>
        <v/>
      </c>
      <c r="S164" s="39"/>
      <c r="T164" s="42" t="str">
        <f>IF(AND(NOT(ISBLANK(S164)),Dashboard!F101&gt;0), S164/Dashboard!F101, "")</f>
        <v/>
      </c>
      <c r="U164" s="39"/>
      <c r="V164" s="42" t="str">
        <f>IF(AND(NOT(ISBLANK(U164)),Dashboard!F102&gt;0), U164/Dashboard!F102, "")</f>
        <v/>
      </c>
      <c r="W164" s="39"/>
      <c r="X164" s="42" t="str">
        <f>IF(AND(NOT(ISBLANK(W164)),Dashboard!F103&gt;0), W164/Dashboard!F103, "")</f>
        <v/>
      </c>
    </row>
    <row r="165" spans="16:24" x14ac:dyDescent="0.35">
      <c r="P165" s="52"/>
      <c r="Q165" s="39"/>
      <c r="R165" s="42" t="str">
        <f>IF(AND(NOT(ISBLANK(Q165)),Dashboard!F16&gt;0), Q165/Dashboard!F16, "")</f>
        <v/>
      </c>
      <c r="S165" s="39"/>
      <c r="T165" s="42" t="str">
        <f>IF(AND(NOT(ISBLANK(S165)),Dashboard!F101&gt;0), S165/Dashboard!F101, "")</f>
        <v/>
      </c>
      <c r="U165" s="39"/>
      <c r="V165" s="42" t="str">
        <f>IF(AND(NOT(ISBLANK(U165)),Dashboard!F102&gt;0), U165/Dashboard!F102, "")</f>
        <v/>
      </c>
      <c r="W165" s="39"/>
      <c r="X165" s="42" t="str">
        <f>IF(AND(NOT(ISBLANK(W165)),Dashboard!F103&gt;0), W165/Dashboard!F103, "")</f>
        <v/>
      </c>
    </row>
    <row r="166" spans="16:24" x14ac:dyDescent="0.35">
      <c r="P166" s="52"/>
      <c r="Q166" s="39"/>
      <c r="R166" s="42" t="str">
        <f>IF(AND(NOT(ISBLANK(Q166)),Dashboard!F16&gt;0), Q166/Dashboard!F16, "")</f>
        <v/>
      </c>
      <c r="S166" s="39"/>
      <c r="T166" s="42" t="str">
        <f>IF(AND(NOT(ISBLANK(S166)),Dashboard!F101&gt;0), S166/Dashboard!F101, "")</f>
        <v/>
      </c>
      <c r="U166" s="39"/>
      <c r="V166" s="42" t="str">
        <f>IF(AND(NOT(ISBLANK(U166)),Dashboard!F102&gt;0), U166/Dashboard!F102, "")</f>
        <v/>
      </c>
      <c r="W166" s="39"/>
      <c r="X166" s="42" t="str">
        <f>IF(AND(NOT(ISBLANK(W166)),Dashboard!F103&gt;0), W166/Dashboard!F103, "")</f>
        <v/>
      </c>
    </row>
    <row r="167" spans="16:24" x14ac:dyDescent="0.35">
      <c r="P167" s="52"/>
      <c r="Q167" s="39"/>
      <c r="R167" s="42" t="str">
        <f>IF(AND(NOT(ISBLANK(Q167)),Dashboard!F16&gt;0), Q167/Dashboard!F16, "")</f>
        <v/>
      </c>
      <c r="S167" s="39"/>
      <c r="T167" s="42" t="str">
        <f>IF(AND(NOT(ISBLANK(S167)),Dashboard!F101&gt;0), S167/Dashboard!F101, "")</f>
        <v/>
      </c>
      <c r="U167" s="39"/>
      <c r="V167" s="42" t="str">
        <f>IF(AND(NOT(ISBLANK(U167)),Dashboard!F102&gt;0), U167/Dashboard!F102, "")</f>
        <v/>
      </c>
      <c r="W167" s="39"/>
      <c r="X167" s="42" t="str">
        <f>IF(AND(NOT(ISBLANK(W167)),Dashboard!F103&gt;0), W167/Dashboard!F103, "")</f>
        <v/>
      </c>
    </row>
    <row r="168" spans="16:24" x14ac:dyDescent="0.35">
      <c r="P168" s="52"/>
      <c r="Q168" s="39"/>
      <c r="R168" s="42" t="str">
        <f>IF(AND(NOT(ISBLANK(Q168)),Dashboard!F16&gt;0), Q168/Dashboard!F16, "")</f>
        <v/>
      </c>
      <c r="S168" s="39"/>
      <c r="T168" s="42" t="str">
        <f>IF(AND(NOT(ISBLANK(S168)),Dashboard!F101&gt;0), S168/Dashboard!F101, "")</f>
        <v/>
      </c>
      <c r="U168" s="39"/>
      <c r="V168" s="42" t="str">
        <f>IF(AND(NOT(ISBLANK(U168)),Dashboard!F102&gt;0), U168/Dashboard!F102, "")</f>
        <v/>
      </c>
      <c r="W168" s="39"/>
      <c r="X168" s="42" t="str">
        <f>IF(AND(NOT(ISBLANK(W168)),Dashboard!F103&gt;0), W168/Dashboard!F103, "")</f>
        <v/>
      </c>
    </row>
    <row r="169" spans="16:24" x14ac:dyDescent="0.35">
      <c r="P169" s="52"/>
      <c r="Q169" s="39"/>
      <c r="R169" s="42" t="str">
        <f>IF(AND(NOT(ISBLANK(Q169)),Dashboard!F16&gt;0), Q169/Dashboard!F16, "")</f>
        <v/>
      </c>
      <c r="S169" s="39"/>
      <c r="T169" s="42" t="str">
        <f>IF(AND(NOT(ISBLANK(S169)),Dashboard!F101&gt;0), S169/Dashboard!F101, "")</f>
        <v/>
      </c>
      <c r="U169" s="39"/>
      <c r="V169" s="42" t="str">
        <f>IF(AND(NOT(ISBLANK(U169)),Dashboard!F102&gt;0), U169/Dashboard!F102, "")</f>
        <v/>
      </c>
      <c r="W169" s="39"/>
      <c r="X169" s="42" t="str">
        <f>IF(AND(NOT(ISBLANK(W169)),Dashboard!F103&gt;0), W169/Dashboard!F103, "")</f>
        <v/>
      </c>
    </row>
    <row r="170" spans="16:24" x14ac:dyDescent="0.35">
      <c r="P170" s="52"/>
      <c r="Q170" s="39"/>
      <c r="R170" s="42" t="str">
        <f>IF(AND(NOT(ISBLANK(Q170)),Dashboard!F16&gt;0), Q170/Dashboard!F16, "")</f>
        <v/>
      </c>
      <c r="S170" s="39"/>
      <c r="T170" s="42" t="str">
        <f>IF(AND(NOT(ISBLANK(S170)),Dashboard!F101&gt;0), S170/Dashboard!F101, "")</f>
        <v/>
      </c>
      <c r="U170" s="39"/>
      <c r="V170" s="42" t="str">
        <f>IF(AND(NOT(ISBLANK(U170)),Dashboard!F102&gt;0), U170/Dashboard!F102, "")</f>
        <v/>
      </c>
      <c r="W170" s="39"/>
      <c r="X170" s="42" t="str">
        <f>IF(AND(NOT(ISBLANK(W170)),Dashboard!F103&gt;0), W170/Dashboard!F103, "")</f>
        <v/>
      </c>
    </row>
    <row r="171" spans="16:24" x14ac:dyDescent="0.35">
      <c r="P171" s="52"/>
      <c r="Q171" s="39"/>
      <c r="R171" s="42" t="str">
        <f>IF(AND(NOT(ISBLANK(Q171)),Dashboard!F16&gt;0), Q171/Dashboard!F16, "")</f>
        <v/>
      </c>
      <c r="S171" s="39"/>
      <c r="T171" s="42" t="str">
        <f>IF(AND(NOT(ISBLANK(S171)),Dashboard!F101&gt;0), S171/Dashboard!F101, "")</f>
        <v/>
      </c>
      <c r="U171" s="39"/>
      <c r="V171" s="42" t="str">
        <f>IF(AND(NOT(ISBLANK(U171)),Dashboard!F102&gt;0), U171/Dashboard!F102, "")</f>
        <v/>
      </c>
      <c r="W171" s="39"/>
      <c r="X171" s="42" t="str">
        <f>IF(AND(NOT(ISBLANK(W171)),Dashboard!F103&gt;0), W171/Dashboard!F103, "")</f>
        <v/>
      </c>
    </row>
    <row r="172" spans="16:24" x14ac:dyDescent="0.35">
      <c r="P172" s="52"/>
      <c r="Q172" s="39"/>
      <c r="R172" s="42" t="str">
        <f>IF(AND(NOT(ISBLANK(Q172)),Dashboard!F16&gt;0), Q172/Dashboard!F16, "")</f>
        <v/>
      </c>
      <c r="S172" s="39"/>
      <c r="T172" s="42" t="str">
        <f>IF(AND(NOT(ISBLANK(S172)),Dashboard!F101&gt;0), S172/Dashboard!F101, "")</f>
        <v/>
      </c>
      <c r="U172" s="39"/>
      <c r="V172" s="42" t="str">
        <f>IF(AND(NOT(ISBLANK(U172)),Dashboard!F102&gt;0), U172/Dashboard!F102, "")</f>
        <v/>
      </c>
      <c r="W172" s="39"/>
      <c r="X172" s="42" t="str">
        <f>IF(AND(NOT(ISBLANK(W172)),Dashboard!F103&gt;0), W172/Dashboard!F103, "")</f>
        <v/>
      </c>
    </row>
    <row r="173" spans="16:24" x14ac:dyDescent="0.35">
      <c r="P173" s="52"/>
      <c r="Q173" s="39"/>
      <c r="R173" s="42" t="str">
        <f>IF(AND(NOT(ISBLANK(Q173)),Dashboard!F16&gt;0), Q173/Dashboard!F16, "")</f>
        <v/>
      </c>
      <c r="S173" s="39"/>
      <c r="T173" s="42" t="str">
        <f>IF(AND(NOT(ISBLANK(S173)),Dashboard!F101&gt;0), S173/Dashboard!F101, "")</f>
        <v/>
      </c>
      <c r="U173" s="39"/>
      <c r="V173" s="42" t="str">
        <f>IF(AND(NOT(ISBLANK(U173)),Dashboard!F102&gt;0), U173/Dashboard!F102, "")</f>
        <v/>
      </c>
      <c r="W173" s="39"/>
      <c r="X173" s="42" t="str">
        <f>IF(AND(NOT(ISBLANK(W173)),Dashboard!F103&gt;0), W173/Dashboard!F103, "")</f>
        <v/>
      </c>
    </row>
    <row r="174" spans="16:24" x14ac:dyDescent="0.35">
      <c r="P174" s="52"/>
      <c r="Q174" s="39"/>
      <c r="R174" s="42" t="str">
        <f>IF(AND(NOT(ISBLANK(Q174)),Dashboard!F16&gt;0), Q174/Dashboard!F16, "")</f>
        <v/>
      </c>
      <c r="S174" s="39"/>
      <c r="T174" s="42" t="str">
        <f>IF(AND(NOT(ISBLANK(S174)),Dashboard!F101&gt;0), S174/Dashboard!F101, "")</f>
        <v/>
      </c>
      <c r="U174" s="39"/>
      <c r="V174" s="42" t="str">
        <f>IF(AND(NOT(ISBLANK(U174)),Dashboard!F102&gt;0), U174/Dashboard!F102, "")</f>
        <v/>
      </c>
      <c r="W174" s="39"/>
      <c r="X174" s="42" t="str">
        <f>IF(AND(NOT(ISBLANK(W174)),Dashboard!F103&gt;0), W174/Dashboard!F103, "")</f>
        <v/>
      </c>
    </row>
    <row r="175" spans="16:24" x14ac:dyDescent="0.35">
      <c r="P175" s="52"/>
      <c r="Q175" s="39"/>
      <c r="R175" s="42" t="str">
        <f>IF(AND(NOT(ISBLANK(Q175)),Dashboard!F16&gt;0), Q175/Dashboard!F16, "")</f>
        <v/>
      </c>
      <c r="S175" s="39"/>
      <c r="T175" s="42" t="str">
        <f>IF(AND(NOT(ISBLANK(S175)),Dashboard!F101&gt;0), S175/Dashboard!F101, "")</f>
        <v/>
      </c>
      <c r="U175" s="39"/>
      <c r="V175" s="42" t="str">
        <f>IF(AND(NOT(ISBLANK(U175)),Dashboard!F102&gt;0), U175/Dashboard!F102, "")</f>
        <v/>
      </c>
      <c r="W175" s="39"/>
      <c r="X175" s="42" t="str">
        <f>IF(AND(NOT(ISBLANK(W175)),Dashboard!F103&gt;0), W175/Dashboard!F103, "")</f>
        <v/>
      </c>
    </row>
    <row r="176" spans="16:24" x14ac:dyDescent="0.35">
      <c r="P176" s="52"/>
      <c r="Q176" s="39"/>
      <c r="R176" s="42" t="str">
        <f>IF(AND(NOT(ISBLANK(Q176)),Dashboard!F16&gt;0), Q176/Dashboard!F16, "")</f>
        <v/>
      </c>
      <c r="S176" s="39"/>
      <c r="T176" s="42" t="str">
        <f>IF(AND(NOT(ISBLANK(S176)),Dashboard!F101&gt;0), S176/Dashboard!F101, "")</f>
        <v/>
      </c>
      <c r="U176" s="39"/>
      <c r="V176" s="42" t="str">
        <f>IF(AND(NOT(ISBLANK(U176)),Dashboard!F102&gt;0), U176/Dashboard!F102, "")</f>
        <v/>
      </c>
      <c r="W176" s="39"/>
      <c r="X176" s="42" t="str">
        <f>IF(AND(NOT(ISBLANK(W176)),Dashboard!F103&gt;0), W176/Dashboard!F103, "")</f>
        <v/>
      </c>
    </row>
    <row r="177" spans="2:24" x14ac:dyDescent="0.35">
      <c r="P177" s="52"/>
      <c r="Q177" s="39"/>
      <c r="R177" s="42" t="str">
        <f>IF(AND(NOT(ISBLANK(Q177)),Dashboard!F16&gt;0), Q177/Dashboard!F16, "")</f>
        <v/>
      </c>
      <c r="S177" s="39"/>
      <c r="T177" s="42" t="str">
        <f>IF(AND(NOT(ISBLANK(S177)),Dashboard!F101&gt;0), S177/Dashboard!F101, "")</f>
        <v/>
      </c>
      <c r="U177" s="39"/>
      <c r="V177" s="42" t="str">
        <f>IF(AND(NOT(ISBLANK(U177)),Dashboard!F102&gt;0), U177/Dashboard!F102, "")</f>
        <v/>
      </c>
      <c r="W177" s="39"/>
      <c r="X177" s="42" t="str">
        <f>IF(AND(NOT(ISBLANK(W177)),Dashboard!F103&gt;0), W177/Dashboard!F103, "")</f>
        <v/>
      </c>
    </row>
    <row r="178" spans="2:24" x14ac:dyDescent="0.35">
      <c r="P178" s="52"/>
      <c r="Q178" s="39"/>
      <c r="R178" s="42" t="str">
        <f>IF(AND(NOT(ISBLANK(Q178)),Dashboard!F16&gt;0), Q178/Dashboard!F16, "")</f>
        <v/>
      </c>
      <c r="S178" s="39"/>
      <c r="T178" s="42" t="str">
        <f>IF(AND(NOT(ISBLANK(S178)),Dashboard!F101&gt;0), S178/Dashboard!F101, "")</f>
        <v/>
      </c>
      <c r="U178" s="39"/>
      <c r="V178" s="42" t="str">
        <f>IF(AND(NOT(ISBLANK(U178)),Dashboard!F102&gt;0), U178/Dashboard!F102, "")</f>
        <v/>
      </c>
      <c r="W178" s="39"/>
      <c r="X178" s="42" t="str">
        <f>IF(AND(NOT(ISBLANK(W178)),Dashboard!F103&gt;0), W178/Dashboard!F103, "")</f>
        <v/>
      </c>
    </row>
    <row r="179" spans="2:24" x14ac:dyDescent="0.35">
      <c r="P179" s="52"/>
      <c r="Q179" s="39"/>
      <c r="R179" s="42" t="str">
        <f>IF(AND(NOT(ISBLANK(Q179)),Dashboard!F16&gt;0), Q179/Dashboard!F16, "")</f>
        <v/>
      </c>
      <c r="S179" s="39"/>
      <c r="T179" s="42" t="str">
        <f>IF(AND(NOT(ISBLANK(S179)),Dashboard!F101&gt;0), S179/Dashboard!F101, "")</f>
        <v/>
      </c>
      <c r="U179" s="39"/>
      <c r="V179" s="42" t="str">
        <f>IF(AND(NOT(ISBLANK(U179)),Dashboard!F102&gt;0), U179/Dashboard!F102, "")</f>
        <v/>
      </c>
      <c r="W179" s="39"/>
      <c r="X179" s="42" t="str">
        <f>IF(AND(NOT(ISBLANK(W179)),Dashboard!F103&gt;0), W179/Dashboard!F103, "")</f>
        <v/>
      </c>
    </row>
    <row r="180" spans="2:24" x14ac:dyDescent="0.35">
      <c r="P180" s="52"/>
      <c r="Q180" s="39"/>
      <c r="R180" s="42" t="str">
        <f>IF(AND(NOT(ISBLANK(Q180)),Dashboard!F16&gt;0), Q180/Dashboard!F16, "")</f>
        <v/>
      </c>
      <c r="S180" s="39"/>
      <c r="T180" s="42" t="str">
        <f>IF(AND(NOT(ISBLANK(S180)),Dashboard!F101&gt;0), S180/Dashboard!F101, "")</f>
        <v/>
      </c>
      <c r="U180" s="39"/>
      <c r="V180" s="42" t="str">
        <f>IF(AND(NOT(ISBLANK(U180)),Dashboard!F102&gt;0), U180/Dashboard!F102, "")</f>
        <v/>
      </c>
      <c r="W180" s="39"/>
      <c r="X180" s="42" t="str">
        <f>IF(AND(NOT(ISBLANK(W180)),Dashboard!F103&gt;0), W180/Dashboard!F103, "")</f>
        <v/>
      </c>
    </row>
    <row r="181" spans="2:24" x14ac:dyDescent="0.35">
      <c r="P181" s="52"/>
      <c r="Q181" s="39"/>
      <c r="R181" s="42" t="str">
        <f>IF(AND(NOT(ISBLANK(Q181)),Dashboard!F16&gt;0), Q181/Dashboard!F16, "")</f>
        <v/>
      </c>
      <c r="S181" s="39"/>
      <c r="T181" s="42" t="str">
        <f>IF(AND(NOT(ISBLANK(S181)),Dashboard!F101&gt;0), S181/Dashboard!F101, "")</f>
        <v/>
      </c>
      <c r="U181" s="39"/>
      <c r="V181" s="42" t="str">
        <f>IF(AND(NOT(ISBLANK(U181)),Dashboard!F102&gt;0), U181/Dashboard!F102, "")</f>
        <v/>
      </c>
      <c r="W181" s="39"/>
      <c r="X181" s="42" t="str">
        <f>IF(AND(NOT(ISBLANK(W181)),Dashboard!F103&gt;0), W181/Dashboard!F103, "")</f>
        <v/>
      </c>
    </row>
    <row r="182" spans="2:24" x14ac:dyDescent="0.35">
      <c r="P182" s="52"/>
      <c r="Q182" s="39"/>
      <c r="R182" s="42" t="str">
        <f>IF(AND(NOT(ISBLANK(Q182)),Dashboard!F16&gt;0), Q182/Dashboard!F16, "")</f>
        <v/>
      </c>
      <c r="S182" s="39"/>
      <c r="T182" s="42" t="str">
        <f>IF(AND(NOT(ISBLANK(S182)),Dashboard!F101&gt;0), S182/Dashboard!F101, "")</f>
        <v/>
      </c>
      <c r="U182" s="39"/>
      <c r="V182" s="42" t="str">
        <f>IF(AND(NOT(ISBLANK(U182)),Dashboard!F102&gt;0), U182/Dashboard!F102, "")</f>
        <v/>
      </c>
      <c r="W182" s="39"/>
      <c r="X182" s="42" t="str">
        <f>IF(AND(NOT(ISBLANK(W182)),Dashboard!F103&gt;0), W182/Dashboard!F103, "")</f>
        <v/>
      </c>
    </row>
    <row r="183" spans="2:24" x14ac:dyDescent="0.35">
      <c r="P183" s="52"/>
      <c r="Q183" s="39"/>
      <c r="R183" s="42" t="str">
        <f>IF(AND(NOT(ISBLANK(Q183)),Dashboard!F16&gt;0), Q183/Dashboard!F16, "")</f>
        <v/>
      </c>
      <c r="S183" s="39"/>
      <c r="T183" s="42" t="str">
        <f>IF(AND(NOT(ISBLANK(S183)),Dashboard!F101&gt;0), S183/Dashboard!F101, "")</f>
        <v/>
      </c>
      <c r="U183" s="39"/>
      <c r="V183" s="42" t="str">
        <f>IF(AND(NOT(ISBLANK(U183)),Dashboard!F102&gt;0), U183/Dashboard!F102, "")</f>
        <v/>
      </c>
      <c r="W183" s="39"/>
      <c r="X183" s="42" t="str">
        <f>IF(AND(NOT(ISBLANK(W183)),Dashboard!F103&gt;0), W183/Dashboard!F103, "")</f>
        <v/>
      </c>
    </row>
    <row r="184" spans="2:24" x14ac:dyDescent="0.35">
      <c r="P184" s="52"/>
      <c r="Q184" s="39"/>
      <c r="R184" s="42" t="str">
        <f>IF(AND(NOT(ISBLANK(Q184)),Dashboard!F16&gt;0), Q184/Dashboard!F16, "")</f>
        <v/>
      </c>
      <c r="S184" s="39"/>
      <c r="T184" s="42" t="str">
        <f>IF(AND(NOT(ISBLANK(S184)),Dashboard!F101&gt;0), S184/Dashboard!F101, "")</f>
        <v/>
      </c>
      <c r="U184" s="39"/>
      <c r="V184" s="42" t="str">
        <f>IF(AND(NOT(ISBLANK(U184)),Dashboard!F102&gt;0), U184/Dashboard!F102, "")</f>
        <v/>
      </c>
      <c r="W184" s="39"/>
      <c r="X184" s="42" t="str">
        <f>IF(AND(NOT(ISBLANK(W184)),Dashboard!F103&gt;0), W184/Dashboard!F103, "")</f>
        <v/>
      </c>
    </row>
    <row r="185" spans="2:24" x14ac:dyDescent="0.35">
      <c r="P185" s="52"/>
      <c r="Q185" s="39"/>
      <c r="R185" s="42" t="str">
        <f>IF(AND(NOT(ISBLANK(Q185)),Dashboard!F16&gt;0), Q185/Dashboard!F16, "")</f>
        <v/>
      </c>
      <c r="S185" s="39"/>
      <c r="T185" s="42" t="str">
        <f>IF(AND(NOT(ISBLANK(S185)),Dashboard!F101&gt;0), S185/Dashboard!F101, "")</f>
        <v/>
      </c>
      <c r="U185" s="39"/>
      <c r="V185" s="42" t="str">
        <f>IF(AND(NOT(ISBLANK(U185)),Dashboard!F102&gt;0), U185/Dashboard!F102, "")</f>
        <v/>
      </c>
      <c r="W185" s="39"/>
      <c r="X185" s="42" t="str">
        <f>IF(AND(NOT(ISBLANK(W185)),Dashboard!F103&gt;0), W185/Dashboard!F103, "")</f>
        <v/>
      </c>
    </row>
    <row r="186" spans="2:24" x14ac:dyDescent="0.35">
      <c r="P186" s="52"/>
      <c r="Q186" s="39"/>
      <c r="R186" s="42" t="str">
        <f>IF(AND(NOT(ISBLANK(Q186)),Dashboard!F16&gt;0), Q186/Dashboard!F16, "")</f>
        <v/>
      </c>
      <c r="S186" s="39"/>
      <c r="T186" s="42" t="str">
        <f>IF(AND(NOT(ISBLANK(S186)),Dashboard!F101&gt;0), S186/Dashboard!F101, "")</f>
        <v/>
      </c>
      <c r="U186" s="39"/>
      <c r="V186" s="42" t="str">
        <f>IF(AND(NOT(ISBLANK(U186)),Dashboard!F102&gt;0), U186/Dashboard!F102, "")</f>
        <v/>
      </c>
      <c r="W186" s="39"/>
      <c r="X186" s="42" t="str">
        <f>IF(AND(NOT(ISBLANK(W186)),Dashboard!F103&gt;0), W186/Dashboard!F103, "")</f>
        <v/>
      </c>
    </row>
    <row r="187" spans="2:24" x14ac:dyDescent="0.35">
      <c r="P187" s="52"/>
      <c r="Q187" s="39"/>
      <c r="R187" s="42" t="str">
        <f>IF(AND(NOT(ISBLANK(Q187)),Dashboard!F16&gt;0), Q187/Dashboard!F16, "")</f>
        <v/>
      </c>
      <c r="S187" s="39"/>
      <c r="T187" s="42" t="str">
        <f>IF(AND(NOT(ISBLANK(S187)),Dashboard!F101&gt;0), S187/Dashboard!F101, "")</f>
        <v/>
      </c>
      <c r="U187" s="39"/>
      <c r="V187" s="42" t="str">
        <f>IF(AND(NOT(ISBLANK(U187)),Dashboard!F102&gt;0), U187/Dashboard!F102, "")</f>
        <v/>
      </c>
      <c r="W187" s="39"/>
      <c r="X187" s="42" t="str">
        <f>IF(AND(NOT(ISBLANK(W187)),Dashboard!F103&gt;0), W187/Dashboard!F103, "")</f>
        <v/>
      </c>
    </row>
    <row r="192" spans="2:24" ht="21" x14ac:dyDescent="0.5">
      <c r="B192" s="36" t="s">
        <v>2542</v>
      </c>
      <c r="P192" s="53" t="s">
        <v>2543</v>
      </c>
    </row>
    <row r="194" spans="2:22" ht="45" customHeight="1" x14ac:dyDescent="0.35">
      <c r="B194" s="271" t="s">
        <v>2544</v>
      </c>
      <c r="C194" s="264"/>
      <c r="D194" s="264"/>
      <c r="E194" s="264"/>
      <c r="F194" s="264"/>
      <c r="P194" s="271" t="s">
        <v>2545</v>
      </c>
      <c r="Q194" s="264"/>
      <c r="R194" s="264"/>
      <c r="S194" s="264"/>
      <c r="T194" s="264"/>
      <c r="U194" s="264"/>
    </row>
    <row r="195" spans="2:22" ht="35" customHeight="1" x14ac:dyDescent="0.35">
      <c r="P195" s="268" t="s">
        <v>2546</v>
      </c>
      <c r="Q195" s="268"/>
      <c r="R195" s="268" t="s">
        <v>2547</v>
      </c>
      <c r="S195" s="268"/>
      <c r="T195" s="268"/>
    </row>
    <row r="196" spans="2:22" ht="30" customHeight="1" x14ac:dyDescent="0.35">
      <c r="P196" s="272">
        <v>0</v>
      </c>
      <c r="Q196" s="273"/>
      <c r="R196" s="274" t="s">
        <v>2548</v>
      </c>
      <c r="S196" s="275"/>
      <c r="T196" s="275"/>
    </row>
    <row r="199" spans="2:22" ht="25" customHeight="1" x14ac:dyDescent="0.35">
      <c r="P199" s="62" t="s">
        <v>2531</v>
      </c>
      <c r="Q199" s="62" t="s">
        <v>2549</v>
      </c>
      <c r="R199" s="62" t="s">
        <v>2550</v>
      </c>
      <c r="S199" s="276" t="s">
        <v>10</v>
      </c>
      <c r="T199" s="276"/>
      <c r="U199" s="276"/>
      <c r="V199" s="264"/>
    </row>
    <row r="200" spans="2:22" ht="20" customHeight="1" x14ac:dyDescent="0.35">
      <c r="P200" s="64"/>
      <c r="Q200" s="65"/>
      <c r="R200" s="66" t="str">
        <f>IF(AND(NOT(ISBLANK(Q200)), Dashboard!$P196&gt;0), Q200/Dashboard!$P196, "")</f>
        <v/>
      </c>
      <c r="S200" s="277"/>
      <c r="T200" s="278"/>
      <c r="U200" s="278"/>
      <c r="V200" s="278"/>
    </row>
    <row r="201" spans="2:22" ht="20" customHeight="1" x14ac:dyDescent="0.35">
      <c r="P201" s="64"/>
      <c r="Q201" s="65"/>
      <c r="R201" s="66" t="str">
        <f>IF(AND(NOT(ISBLANK(Q201)), Dashboard!$P196&gt;0), Q201/Dashboard!$P196, "")</f>
        <v/>
      </c>
      <c r="S201" s="277"/>
      <c r="T201" s="278"/>
      <c r="U201" s="278"/>
      <c r="V201" s="278"/>
    </row>
    <row r="202" spans="2:22" ht="20" customHeight="1" x14ac:dyDescent="0.35">
      <c r="P202" s="64"/>
      <c r="Q202" s="65"/>
      <c r="R202" s="66" t="str">
        <f>IF(AND(NOT(ISBLANK(Q202)), Dashboard!$P196&gt;0), Q202/Dashboard!$P196, "")</f>
        <v/>
      </c>
      <c r="S202" s="277"/>
      <c r="T202" s="278"/>
      <c r="U202" s="278"/>
      <c r="V202" s="278"/>
    </row>
    <row r="203" spans="2:22" ht="20" customHeight="1" x14ac:dyDescent="0.35">
      <c r="P203" s="64"/>
      <c r="Q203" s="65"/>
      <c r="R203" s="66" t="str">
        <f>IF(AND(NOT(ISBLANK(Q203)), Dashboard!$P196&gt;0), Q203/Dashboard!$P196, "")</f>
        <v/>
      </c>
      <c r="S203" s="277"/>
      <c r="T203" s="278"/>
      <c r="U203" s="278"/>
      <c r="V203" s="278"/>
    </row>
    <row r="204" spans="2:22" ht="20" customHeight="1" x14ac:dyDescent="0.35">
      <c r="P204" s="64"/>
      <c r="Q204" s="65"/>
      <c r="R204" s="66" t="str">
        <f>IF(AND(NOT(ISBLANK(Q204)), Dashboard!$P196&gt;0), Q204/Dashboard!$P196, "")</f>
        <v/>
      </c>
      <c r="S204" s="277"/>
      <c r="T204" s="278"/>
      <c r="U204" s="278"/>
      <c r="V204" s="278"/>
    </row>
    <row r="205" spans="2:22" ht="20" customHeight="1" x14ac:dyDescent="0.35">
      <c r="P205" s="64"/>
      <c r="Q205" s="65"/>
      <c r="R205" s="66" t="str">
        <f>IF(AND(NOT(ISBLANK(Q205)), Dashboard!$P196&gt;0), Q205/Dashboard!$P196, "")</f>
        <v/>
      </c>
      <c r="S205" s="277"/>
      <c r="T205" s="278"/>
      <c r="U205" s="278"/>
      <c r="V205" s="278"/>
    </row>
    <row r="206" spans="2:22" ht="20" customHeight="1" x14ac:dyDescent="0.35">
      <c r="P206" s="64"/>
      <c r="Q206" s="65"/>
      <c r="R206" s="66" t="str">
        <f>IF(AND(NOT(ISBLANK(Q206)), Dashboard!$P196&gt;0), Q206/Dashboard!$P196, "")</f>
        <v/>
      </c>
      <c r="S206" s="277"/>
      <c r="T206" s="278"/>
      <c r="U206" s="278"/>
      <c r="V206" s="278"/>
    </row>
    <row r="207" spans="2:22" ht="20" customHeight="1" x14ac:dyDescent="0.35">
      <c r="P207" s="64"/>
      <c r="Q207" s="65"/>
      <c r="R207" s="66" t="str">
        <f>IF(AND(NOT(ISBLANK(Q207)), Dashboard!$P196&gt;0), Q207/Dashboard!$P196, "")</f>
        <v/>
      </c>
      <c r="S207" s="277"/>
      <c r="T207" s="278"/>
      <c r="U207" s="278"/>
      <c r="V207" s="278"/>
    </row>
    <row r="208" spans="2:22" ht="20" customHeight="1" x14ac:dyDescent="0.35">
      <c r="P208" s="64"/>
      <c r="Q208" s="65"/>
      <c r="R208" s="66" t="str">
        <f>IF(AND(NOT(ISBLANK(Q208)), Dashboard!$P196&gt;0), Q208/Dashboard!$P196, "")</f>
        <v/>
      </c>
      <c r="S208" s="277"/>
      <c r="T208" s="278"/>
      <c r="U208" s="278"/>
      <c r="V208" s="278"/>
    </row>
    <row r="209" spans="2:22" ht="20" customHeight="1" x14ac:dyDescent="0.35">
      <c r="P209" s="64"/>
      <c r="Q209" s="65"/>
      <c r="R209" s="66" t="str">
        <f>IF(AND(NOT(ISBLANK(Q209)), Dashboard!$P196&gt;0), Q209/Dashboard!$P196, "")</f>
        <v/>
      </c>
      <c r="S209" s="277"/>
      <c r="T209" s="278"/>
      <c r="U209" s="278"/>
      <c r="V209" s="278"/>
    </row>
    <row r="210" spans="2:22" ht="20" customHeight="1" x14ac:dyDescent="0.35">
      <c r="P210" s="64"/>
      <c r="Q210" s="65"/>
      <c r="R210" s="66" t="str">
        <f>IF(AND(NOT(ISBLANK(Q210)), Dashboard!$P196&gt;0), Q210/Dashboard!$P196, "")</f>
        <v/>
      </c>
      <c r="S210" s="277"/>
      <c r="T210" s="278"/>
      <c r="U210" s="278"/>
      <c r="V210" s="278"/>
    </row>
    <row r="211" spans="2:22" ht="20" customHeight="1" x14ac:dyDescent="0.35">
      <c r="P211" s="64"/>
      <c r="Q211" s="65"/>
      <c r="R211" s="66" t="str">
        <f>IF(AND(NOT(ISBLANK(Q211)), Dashboard!$P196&gt;0), Q211/Dashboard!$P196, "")</f>
        <v/>
      </c>
      <c r="S211" s="277"/>
      <c r="T211" s="278"/>
      <c r="U211" s="278"/>
      <c r="V211" s="278"/>
    </row>
    <row r="212" spans="2:22" ht="20" customHeight="1" x14ac:dyDescent="0.35">
      <c r="P212" s="64"/>
      <c r="Q212" s="65"/>
      <c r="R212" s="66" t="str">
        <f>IF(AND(NOT(ISBLANK(Q212)), Dashboard!$P196&gt;0), Q212/Dashboard!$P196, "")</f>
        <v/>
      </c>
      <c r="S212" s="277"/>
      <c r="T212" s="278"/>
      <c r="U212" s="278"/>
      <c r="V212" s="278"/>
    </row>
    <row r="213" spans="2:22" ht="20" customHeight="1" x14ac:dyDescent="0.35">
      <c r="P213" s="64"/>
      <c r="Q213" s="65"/>
      <c r="R213" s="66" t="str">
        <f>IF(AND(NOT(ISBLANK(Q213)), Dashboard!$P196&gt;0), Q213/Dashboard!$P196, "")</f>
        <v/>
      </c>
      <c r="S213" s="277"/>
      <c r="T213" s="278"/>
      <c r="U213" s="278"/>
      <c r="V213" s="278"/>
    </row>
    <row r="214" spans="2:22" ht="20" customHeight="1" x14ac:dyDescent="0.35">
      <c r="P214" s="64"/>
      <c r="Q214" s="65"/>
      <c r="R214" s="66" t="str">
        <f>IF(AND(NOT(ISBLANK(Q214)), Dashboard!$P196&gt;0), Q214/Dashboard!$P196, "")</f>
        <v/>
      </c>
      <c r="S214" s="277"/>
      <c r="T214" s="278"/>
      <c r="U214" s="278"/>
      <c r="V214" s="278"/>
    </row>
    <row r="215" spans="2:22" ht="20" customHeight="1" x14ac:dyDescent="0.35">
      <c r="P215" s="64"/>
      <c r="Q215" s="65"/>
      <c r="R215" s="66" t="str">
        <f>IF(AND(NOT(ISBLANK(Q215)), Dashboard!$P196&gt;0), Q215/Dashboard!$P196, "")</f>
        <v/>
      </c>
      <c r="S215" s="277"/>
      <c r="T215" s="278"/>
      <c r="U215" s="278"/>
      <c r="V215" s="278"/>
    </row>
    <row r="216" spans="2:22" ht="20" customHeight="1" x14ac:dyDescent="0.35">
      <c r="P216" s="64"/>
      <c r="Q216" s="65"/>
      <c r="R216" s="66" t="str">
        <f>IF(AND(NOT(ISBLANK(Q216)), Dashboard!$P196&gt;0), Q216/Dashboard!$P196, "")</f>
        <v/>
      </c>
      <c r="S216" s="277"/>
      <c r="T216" s="278"/>
      <c r="U216" s="278"/>
      <c r="V216" s="278"/>
    </row>
    <row r="217" spans="2:22" ht="20" customHeight="1" x14ac:dyDescent="0.35">
      <c r="P217" s="64"/>
      <c r="Q217" s="65"/>
      <c r="R217" s="66" t="str">
        <f>IF(AND(NOT(ISBLANK(Q217)), Dashboard!$P196&gt;0), Q217/Dashboard!$P196, "")</f>
        <v/>
      </c>
      <c r="S217" s="277"/>
      <c r="T217" s="278"/>
      <c r="U217" s="278"/>
      <c r="V217" s="278"/>
    </row>
    <row r="218" spans="2:22" ht="20" customHeight="1" x14ac:dyDescent="0.35">
      <c r="P218" s="64"/>
      <c r="Q218" s="65"/>
      <c r="R218" s="66" t="str">
        <f>IF(AND(NOT(ISBLANK(Q218)), Dashboard!$P196&gt;0), Q218/Dashboard!$P196, "")</f>
        <v/>
      </c>
      <c r="S218" s="277"/>
      <c r="T218" s="278"/>
      <c r="U218" s="278"/>
      <c r="V218" s="278"/>
    </row>
    <row r="219" spans="2:22" ht="20" customHeight="1" x14ac:dyDescent="0.35">
      <c r="P219" s="64"/>
      <c r="Q219" s="65"/>
      <c r="R219" s="66" t="str">
        <f>IF(AND(NOT(ISBLANK(Q219)), Dashboard!$P196&gt;0), Q219/Dashboard!$P196, "")</f>
        <v/>
      </c>
      <c r="S219" s="277"/>
      <c r="T219" s="278"/>
      <c r="U219" s="278"/>
      <c r="V219" s="278"/>
    </row>
    <row r="223" spans="2:22" ht="32" customHeight="1" x14ac:dyDescent="0.35">
      <c r="B223" s="262" t="s">
        <v>2411</v>
      </c>
      <c r="C223" s="262"/>
      <c r="D223" s="262"/>
      <c r="E223" s="262"/>
      <c r="F223" s="262"/>
      <c r="G223" s="262"/>
      <c r="H223" s="262"/>
      <c r="I223" s="262"/>
    </row>
  </sheetData>
  <mergeCells count="55">
    <mergeCell ref="B223:I223"/>
    <mergeCell ref="S215:V215"/>
    <mergeCell ref="S216:V216"/>
    <mergeCell ref="S217:V217"/>
    <mergeCell ref="S218:V218"/>
    <mergeCell ref="S219:V219"/>
    <mergeCell ref="S210:V210"/>
    <mergeCell ref="S211:V211"/>
    <mergeCell ref="S212:V212"/>
    <mergeCell ref="S213:V213"/>
    <mergeCell ref="S214:V214"/>
    <mergeCell ref="S205:V205"/>
    <mergeCell ref="S206:V206"/>
    <mergeCell ref="S207:V207"/>
    <mergeCell ref="S208:V208"/>
    <mergeCell ref="S209:V209"/>
    <mergeCell ref="S200:V200"/>
    <mergeCell ref="S201:V201"/>
    <mergeCell ref="S202:V202"/>
    <mergeCell ref="S203:V203"/>
    <mergeCell ref="S204:V204"/>
    <mergeCell ref="P195:Q195"/>
    <mergeCell ref="R195:T195"/>
    <mergeCell ref="P196:Q196"/>
    <mergeCell ref="R196:T196"/>
    <mergeCell ref="S199:V199"/>
    <mergeCell ref="C144:D144"/>
    <mergeCell ref="G144:H144"/>
    <mergeCell ref="B153:F153"/>
    <mergeCell ref="P153:W153"/>
    <mergeCell ref="B194:F194"/>
    <mergeCell ref="P194:U194"/>
    <mergeCell ref="C141:D141"/>
    <mergeCell ref="G141:H141"/>
    <mergeCell ref="C142:D142"/>
    <mergeCell ref="G142:H142"/>
    <mergeCell ref="C143:D143"/>
    <mergeCell ref="G143:H143"/>
    <mergeCell ref="C138:D138"/>
    <mergeCell ref="G138:H138"/>
    <mergeCell ref="C139:D139"/>
    <mergeCell ref="G139:H139"/>
    <mergeCell ref="C140:D140"/>
    <mergeCell ref="G140:H140"/>
    <mergeCell ref="F7:H7"/>
    <mergeCell ref="I7:O7"/>
    <mergeCell ref="F8:H8"/>
    <mergeCell ref="I8:O8"/>
    <mergeCell ref="F9:H9"/>
    <mergeCell ref="I9:O9"/>
    <mergeCell ref="B2:I2"/>
    <mergeCell ref="F5:H5"/>
    <mergeCell ref="I5:O5"/>
    <mergeCell ref="F6:H6"/>
    <mergeCell ref="I6:O6"/>
  </mergeCells>
  <conditionalFormatting sqref="D7">
    <cfRule type="cellIs" dxfId="74" priority="1" operator="greaterThanOrEqual">
      <formula>0.9</formula>
    </cfRule>
    <cfRule type="cellIs" dxfId="73" priority="2" operator="greaterThanOrEqual">
      <formula>0.5</formula>
    </cfRule>
    <cfRule type="cellIs" dxfId="72" priority="3" operator="lessThan">
      <formula>0.5</formula>
    </cfRule>
  </conditionalFormatting>
  <conditionalFormatting sqref="G139:H144">
    <cfRule type="expression" dxfId="71" priority="4">
      <formula>$G139&gt;=0.8</formula>
    </cfRule>
    <cfRule type="expression" dxfId="70" priority="5">
      <formula>AND($G139&gt;=0.5,$G139&lt;0.8)</formula>
    </cfRule>
    <cfRule type="expression" dxfId="69" priority="6">
      <formula>$G139&lt;0.5</formula>
    </cfRule>
  </conditionalFormatting>
  <conditionalFormatting sqref="K139:K144">
    <cfRule type="cellIs" dxfId="68" priority="7" operator="greaterThan">
      <formula>0</formula>
    </cfRule>
  </conditionalFormatting>
  <conditionalFormatting sqref="L139:L144">
    <cfRule type="cellIs" dxfId="67" priority="8" operator="greaterThan">
      <formula>0</formula>
    </cfRule>
  </conditionalFormatting>
  <conditionalFormatting sqref="M139:M144">
    <cfRule type="cellIs" dxfId="66" priority="9" operator="greaterThan">
      <formula>0</formula>
    </cfRule>
  </conditionalFormatting>
  <conditionalFormatting sqref="N139:N144">
    <cfRule type="cellIs" dxfId="65" priority="10" operator="greaterThan">
      <formula>0</formula>
    </cfRule>
  </conditionalFormatting>
  <dataValidations count="140">
    <dataValidation type="whole" allowBlank="1" showErrorMessage="1" errorTitle="Invalid overall count" error="Overall count must be between 0 and the current implemented total." sqref="Q158" xr:uid="{00000000-0002-0000-0100-000000000000}">
      <formula1>0</formula1>
      <formula2>C16</formula2>
    </dataValidation>
    <dataValidation type="whole" allowBlank="1" showErrorMessage="1" errorTitle="Invalid count" error="Value must be between 0 and the current implemented total." sqref="S158" xr:uid="{00000000-0002-0000-0100-000001000000}">
      <formula1>0</formula1>
      <formula2>C101</formula2>
    </dataValidation>
    <dataValidation type="whole" allowBlank="1" showErrorMessage="1" errorTitle="Invalid count" error="Value must be between 0 and the current implemented total." sqref="U158" xr:uid="{00000000-0002-0000-0100-000002000000}">
      <formula1>0</formula1>
      <formula2>C102</formula2>
    </dataValidation>
    <dataValidation type="whole" allowBlank="1" showErrorMessage="1" errorTitle="Invalid count" error="Value must be between 0 and the current implemented total." sqref="W158" xr:uid="{00000000-0002-0000-0100-000003000000}">
      <formula1>0</formula1>
      <formula2>C103</formula2>
    </dataValidation>
    <dataValidation type="whole" allowBlank="1" showErrorMessage="1" errorTitle="Invalid overall count" error="Overall count must be between 0 and the current implemented total." sqref="Q159" xr:uid="{00000000-0002-0000-0100-000004000000}">
      <formula1>0</formula1>
      <formula2>C16</formula2>
    </dataValidation>
    <dataValidation type="whole" allowBlank="1" showErrorMessage="1" errorTitle="Invalid count" error="Value must be between 0 and the current implemented total." sqref="S159" xr:uid="{00000000-0002-0000-0100-000005000000}">
      <formula1>0</formula1>
      <formula2>C101</formula2>
    </dataValidation>
    <dataValidation type="whole" allowBlank="1" showErrorMessage="1" errorTitle="Invalid count" error="Value must be between 0 and the current implemented total." sqref="U159" xr:uid="{00000000-0002-0000-0100-000006000000}">
      <formula1>0</formula1>
      <formula2>C102</formula2>
    </dataValidation>
    <dataValidation type="whole" allowBlank="1" showErrorMessage="1" errorTitle="Invalid count" error="Value must be between 0 and the current implemented total." sqref="W159" xr:uid="{00000000-0002-0000-0100-000007000000}">
      <formula1>0</formula1>
      <formula2>C103</formula2>
    </dataValidation>
    <dataValidation type="whole" allowBlank="1" showErrorMessage="1" errorTitle="Invalid overall count" error="Overall count must be between 0 and the current implemented total." sqref="Q160" xr:uid="{00000000-0002-0000-0100-000008000000}">
      <formula1>0</formula1>
      <formula2>C16</formula2>
    </dataValidation>
    <dataValidation type="whole" allowBlank="1" showErrorMessage="1" errorTitle="Invalid count" error="Value must be between 0 and the current implemented total." sqref="S160" xr:uid="{00000000-0002-0000-0100-000009000000}">
      <formula1>0</formula1>
      <formula2>C101</formula2>
    </dataValidation>
    <dataValidation type="whole" allowBlank="1" showErrorMessage="1" errorTitle="Invalid count" error="Value must be between 0 and the current implemented total." sqref="U160" xr:uid="{00000000-0002-0000-0100-00000A000000}">
      <formula1>0</formula1>
      <formula2>C102</formula2>
    </dataValidation>
    <dataValidation type="whole" allowBlank="1" showErrorMessage="1" errorTitle="Invalid count" error="Value must be between 0 and the current implemented total." sqref="W160" xr:uid="{00000000-0002-0000-0100-00000B000000}">
      <formula1>0</formula1>
      <formula2>C103</formula2>
    </dataValidation>
    <dataValidation type="whole" allowBlank="1" showErrorMessage="1" errorTitle="Invalid overall count" error="Overall count must be between 0 and the current implemented total." sqref="Q161" xr:uid="{00000000-0002-0000-0100-00000C000000}">
      <formula1>0</formula1>
      <formula2>C16</formula2>
    </dataValidation>
    <dataValidation type="whole" allowBlank="1" showErrorMessage="1" errorTitle="Invalid count" error="Value must be between 0 and the current implemented total." sqref="S161" xr:uid="{00000000-0002-0000-0100-00000D000000}">
      <formula1>0</formula1>
      <formula2>C101</formula2>
    </dataValidation>
    <dataValidation type="whole" allowBlank="1" showErrorMessage="1" errorTitle="Invalid count" error="Value must be between 0 and the current implemented total." sqref="U161" xr:uid="{00000000-0002-0000-0100-00000E000000}">
      <formula1>0</formula1>
      <formula2>C102</formula2>
    </dataValidation>
    <dataValidation type="whole" allowBlank="1" showErrorMessage="1" errorTitle="Invalid count" error="Value must be between 0 and the current implemented total." sqref="W161" xr:uid="{00000000-0002-0000-0100-00000F000000}">
      <formula1>0</formula1>
      <formula2>C103</formula2>
    </dataValidation>
    <dataValidation type="whole" allowBlank="1" showErrorMessage="1" errorTitle="Invalid overall count" error="Overall count must be between 0 and the current implemented total." sqref="Q162" xr:uid="{00000000-0002-0000-0100-000010000000}">
      <formula1>0</formula1>
      <formula2>C16</formula2>
    </dataValidation>
    <dataValidation type="whole" allowBlank="1" showErrorMessage="1" errorTitle="Invalid count" error="Value must be between 0 and the current implemented total." sqref="S162" xr:uid="{00000000-0002-0000-0100-000011000000}">
      <formula1>0</formula1>
      <formula2>C101</formula2>
    </dataValidation>
    <dataValidation type="whole" allowBlank="1" showErrorMessage="1" errorTitle="Invalid count" error="Value must be between 0 and the current implemented total." sqref="U162" xr:uid="{00000000-0002-0000-0100-000012000000}">
      <formula1>0</formula1>
      <formula2>C102</formula2>
    </dataValidation>
    <dataValidation type="whole" allowBlank="1" showErrorMessage="1" errorTitle="Invalid count" error="Value must be between 0 and the current implemented total." sqref="W162" xr:uid="{00000000-0002-0000-0100-000013000000}">
      <formula1>0</formula1>
      <formula2>C103</formula2>
    </dataValidation>
    <dataValidation type="whole" allowBlank="1" showErrorMessage="1" errorTitle="Invalid overall count" error="Overall count must be between 0 and the current implemented total." sqref="Q163" xr:uid="{00000000-0002-0000-0100-000014000000}">
      <formula1>0</formula1>
      <formula2>C16</formula2>
    </dataValidation>
    <dataValidation type="whole" allowBlank="1" showErrorMessage="1" errorTitle="Invalid count" error="Value must be between 0 and the current implemented total." sqref="S163" xr:uid="{00000000-0002-0000-0100-000015000000}">
      <formula1>0</formula1>
      <formula2>C101</formula2>
    </dataValidation>
    <dataValidation type="whole" allowBlank="1" showErrorMessage="1" errorTitle="Invalid count" error="Value must be between 0 and the current implemented total." sqref="U163" xr:uid="{00000000-0002-0000-0100-000016000000}">
      <formula1>0</formula1>
      <formula2>C102</formula2>
    </dataValidation>
    <dataValidation type="whole" allowBlank="1" showErrorMessage="1" errorTitle="Invalid count" error="Value must be between 0 and the current implemented total." sqref="W163" xr:uid="{00000000-0002-0000-0100-000017000000}">
      <formula1>0</formula1>
      <formula2>C103</formula2>
    </dataValidation>
    <dataValidation type="whole" allowBlank="1" showErrorMessage="1" errorTitle="Invalid overall count" error="Overall count must be between 0 and the current implemented total." sqref="Q164" xr:uid="{00000000-0002-0000-0100-000018000000}">
      <formula1>0</formula1>
      <formula2>C16</formula2>
    </dataValidation>
    <dataValidation type="whole" allowBlank="1" showErrorMessage="1" errorTitle="Invalid count" error="Value must be between 0 and the current implemented total." sqref="S164" xr:uid="{00000000-0002-0000-0100-000019000000}">
      <formula1>0</formula1>
      <formula2>C101</formula2>
    </dataValidation>
    <dataValidation type="whole" allowBlank="1" showErrorMessage="1" errorTitle="Invalid count" error="Value must be between 0 and the current implemented total." sqref="U164" xr:uid="{00000000-0002-0000-0100-00001A000000}">
      <formula1>0</formula1>
      <formula2>C102</formula2>
    </dataValidation>
    <dataValidation type="whole" allowBlank="1" showErrorMessage="1" errorTitle="Invalid count" error="Value must be between 0 and the current implemented total." sqref="W164" xr:uid="{00000000-0002-0000-0100-00001B000000}">
      <formula1>0</formula1>
      <formula2>C103</formula2>
    </dataValidation>
    <dataValidation type="whole" allowBlank="1" showErrorMessage="1" errorTitle="Invalid overall count" error="Overall count must be between 0 and the current implemented total." sqref="Q165" xr:uid="{00000000-0002-0000-0100-00001C000000}">
      <formula1>0</formula1>
      <formula2>C16</formula2>
    </dataValidation>
    <dataValidation type="whole" allowBlank="1" showErrorMessage="1" errorTitle="Invalid count" error="Value must be between 0 and the current implemented total." sqref="S165" xr:uid="{00000000-0002-0000-0100-00001D000000}">
      <formula1>0</formula1>
      <formula2>C101</formula2>
    </dataValidation>
    <dataValidation type="whole" allowBlank="1" showErrorMessage="1" errorTitle="Invalid count" error="Value must be between 0 and the current implemented total." sqref="U165" xr:uid="{00000000-0002-0000-0100-00001E000000}">
      <formula1>0</formula1>
      <formula2>C102</formula2>
    </dataValidation>
    <dataValidation type="whole" allowBlank="1" showErrorMessage="1" errorTitle="Invalid count" error="Value must be between 0 and the current implemented total." sqref="W165" xr:uid="{00000000-0002-0000-0100-00001F000000}">
      <formula1>0</formula1>
      <formula2>C103</formula2>
    </dataValidation>
    <dataValidation type="whole" allowBlank="1" showErrorMessage="1" errorTitle="Invalid overall count" error="Overall count must be between 0 and the current implemented total." sqref="Q166" xr:uid="{00000000-0002-0000-0100-000020000000}">
      <formula1>0</formula1>
      <formula2>C16</formula2>
    </dataValidation>
    <dataValidation type="whole" allowBlank="1" showErrorMessage="1" errorTitle="Invalid count" error="Value must be between 0 and the current implemented total." sqref="S166" xr:uid="{00000000-0002-0000-0100-000021000000}">
      <formula1>0</formula1>
      <formula2>C101</formula2>
    </dataValidation>
    <dataValidation type="whole" allowBlank="1" showErrorMessage="1" errorTitle="Invalid count" error="Value must be between 0 and the current implemented total." sqref="U166" xr:uid="{00000000-0002-0000-0100-000022000000}">
      <formula1>0</formula1>
      <formula2>C102</formula2>
    </dataValidation>
    <dataValidation type="whole" allowBlank="1" showErrorMessage="1" errorTitle="Invalid count" error="Value must be between 0 and the current implemented total." sqref="W166" xr:uid="{00000000-0002-0000-0100-000023000000}">
      <formula1>0</formula1>
      <formula2>C103</formula2>
    </dataValidation>
    <dataValidation type="whole" allowBlank="1" showErrorMessage="1" errorTitle="Invalid overall count" error="Overall count must be between 0 and the current implemented total." sqref="Q167" xr:uid="{00000000-0002-0000-0100-000024000000}">
      <formula1>0</formula1>
      <formula2>C16</formula2>
    </dataValidation>
    <dataValidation type="whole" allowBlank="1" showErrorMessage="1" errorTitle="Invalid count" error="Value must be between 0 and the current implemented total." sqref="S167" xr:uid="{00000000-0002-0000-0100-000025000000}">
      <formula1>0</formula1>
      <formula2>C101</formula2>
    </dataValidation>
    <dataValidation type="whole" allowBlank="1" showErrorMessage="1" errorTitle="Invalid count" error="Value must be between 0 and the current implemented total." sqref="U167" xr:uid="{00000000-0002-0000-0100-000026000000}">
      <formula1>0</formula1>
      <formula2>C102</formula2>
    </dataValidation>
    <dataValidation type="whole" allowBlank="1" showErrorMessage="1" errorTitle="Invalid count" error="Value must be between 0 and the current implemented total." sqref="W167" xr:uid="{00000000-0002-0000-0100-000027000000}">
      <formula1>0</formula1>
      <formula2>C103</formula2>
    </dataValidation>
    <dataValidation type="whole" allowBlank="1" showErrorMessage="1" errorTitle="Invalid overall count" error="Overall count must be between 0 and the current implemented total." sqref="Q168" xr:uid="{00000000-0002-0000-0100-000028000000}">
      <formula1>0</formula1>
      <formula2>C16</formula2>
    </dataValidation>
    <dataValidation type="whole" allowBlank="1" showErrorMessage="1" errorTitle="Invalid count" error="Value must be between 0 and the current implemented total." sqref="S168" xr:uid="{00000000-0002-0000-0100-000029000000}">
      <formula1>0</formula1>
      <formula2>C101</formula2>
    </dataValidation>
    <dataValidation type="whole" allowBlank="1" showErrorMessage="1" errorTitle="Invalid count" error="Value must be between 0 and the current implemented total." sqref="U168" xr:uid="{00000000-0002-0000-0100-00002A000000}">
      <formula1>0</formula1>
      <formula2>C102</formula2>
    </dataValidation>
    <dataValidation type="whole" allowBlank="1" showErrorMessage="1" errorTitle="Invalid count" error="Value must be between 0 and the current implemented total." sqref="W168" xr:uid="{00000000-0002-0000-0100-00002B000000}">
      <formula1>0</formula1>
      <formula2>C103</formula2>
    </dataValidation>
    <dataValidation type="whole" allowBlank="1" showErrorMessage="1" errorTitle="Invalid overall count" error="Overall count must be between 0 and the current implemented total." sqref="Q169" xr:uid="{00000000-0002-0000-0100-00002C000000}">
      <formula1>0</formula1>
      <formula2>C16</formula2>
    </dataValidation>
    <dataValidation type="whole" allowBlank="1" showErrorMessage="1" errorTitle="Invalid count" error="Value must be between 0 and the current implemented total." sqref="S169" xr:uid="{00000000-0002-0000-0100-00002D000000}">
      <formula1>0</formula1>
      <formula2>C101</formula2>
    </dataValidation>
    <dataValidation type="whole" allowBlank="1" showErrorMessage="1" errorTitle="Invalid count" error="Value must be between 0 and the current implemented total." sqref="U169" xr:uid="{00000000-0002-0000-0100-00002E000000}">
      <formula1>0</formula1>
      <formula2>C102</formula2>
    </dataValidation>
    <dataValidation type="whole" allowBlank="1" showErrorMessage="1" errorTitle="Invalid count" error="Value must be between 0 and the current implemented total." sqref="W169" xr:uid="{00000000-0002-0000-0100-00002F000000}">
      <formula1>0</formula1>
      <formula2>C103</formula2>
    </dataValidation>
    <dataValidation type="whole" allowBlank="1" showErrorMessage="1" errorTitle="Invalid overall count" error="Overall count must be between 0 and the current implemented total." sqref="Q170" xr:uid="{00000000-0002-0000-0100-000030000000}">
      <formula1>0</formula1>
      <formula2>C16</formula2>
    </dataValidation>
    <dataValidation type="whole" allowBlank="1" showErrorMessage="1" errorTitle="Invalid count" error="Value must be between 0 and the current implemented total." sqref="S170" xr:uid="{00000000-0002-0000-0100-000031000000}">
      <formula1>0</formula1>
      <formula2>C101</formula2>
    </dataValidation>
    <dataValidation type="whole" allowBlank="1" showErrorMessage="1" errorTitle="Invalid count" error="Value must be between 0 and the current implemented total." sqref="U170" xr:uid="{00000000-0002-0000-0100-000032000000}">
      <formula1>0</formula1>
      <formula2>C102</formula2>
    </dataValidation>
    <dataValidation type="whole" allowBlank="1" showErrorMessage="1" errorTitle="Invalid count" error="Value must be between 0 and the current implemented total." sqref="W170" xr:uid="{00000000-0002-0000-0100-000033000000}">
      <formula1>0</formula1>
      <formula2>C103</formula2>
    </dataValidation>
    <dataValidation type="whole" allowBlank="1" showErrorMessage="1" errorTitle="Invalid overall count" error="Overall count must be between 0 and the current implemented total." sqref="Q171" xr:uid="{00000000-0002-0000-0100-000034000000}">
      <formula1>0</formula1>
      <formula2>C16</formula2>
    </dataValidation>
    <dataValidation type="whole" allowBlank="1" showErrorMessage="1" errorTitle="Invalid count" error="Value must be between 0 and the current implemented total." sqref="S171" xr:uid="{00000000-0002-0000-0100-000035000000}">
      <formula1>0</formula1>
      <formula2>C101</formula2>
    </dataValidation>
    <dataValidation type="whole" allowBlank="1" showErrorMessage="1" errorTitle="Invalid count" error="Value must be between 0 and the current implemented total." sqref="U171" xr:uid="{00000000-0002-0000-0100-000036000000}">
      <formula1>0</formula1>
      <formula2>C102</formula2>
    </dataValidation>
    <dataValidation type="whole" allowBlank="1" showErrorMessage="1" errorTitle="Invalid count" error="Value must be between 0 and the current implemented total." sqref="W171" xr:uid="{00000000-0002-0000-0100-000037000000}">
      <formula1>0</formula1>
      <formula2>C103</formula2>
    </dataValidation>
    <dataValidation type="whole" allowBlank="1" showErrorMessage="1" errorTitle="Invalid overall count" error="Overall count must be between 0 and the current implemented total." sqref="Q172" xr:uid="{00000000-0002-0000-0100-000038000000}">
      <formula1>0</formula1>
      <formula2>C16</formula2>
    </dataValidation>
    <dataValidation type="whole" allowBlank="1" showErrorMessage="1" errorTitle="Invalid count" error="Value must be between 0 and the current implemented total." sqref="S172" xr:uid="{00000000-0002-0000-0100-000039000000}">
      <formula1>0</formula1>
      <formula2>C101</formula2>
    </dataValidation>
    <dataValidation type="whole" allowBlank="1" showErrorMessage="1" errorTitle="Invalid count" error="Value must be between 0 and the current implemented total." sqref="U172" xr:uid="{00000000-0002-0000-0100-00003A000000}">
      <formula1>0</formula1>
      <formula2>C102</formula2>
    </dataValidation>
    <dataValidation type="whole" allowBlank="1" showErrorMessage="1" errorTitle="Invalid count" error="Value must be between 0 and the current implemented total." sqref="W172" xr:uid="{00000000-0002-0000-0100-00003B000000}">
      <formula1>0</formula1>
      <formula2>C103</formula2>
    </dataValidation>
    <dataValidation type="whole" allowBlank="1" showErrorMessage="1" errorTitle="Invalid overall count" error="Overall count must be between 0 and the current implemented total." sqref="Q173" xr:uid="{00000000-0002-0000-0100-00003C000000}">
      <formula1>0</formula1>
      <formula2>C16</formula2>
    </dataValidation>
    <dataValidation type="whole" allowBlank="1" showErrorMessage="1" errorTitle="Invalid count" error="Value must be between 0 and the current implemented total." sqref="S173" xr:uid="{00000000-0002-0000-0100-00003D000000}">
      <formula1>0</formula1>
      <formula2>C101</formula2>
    </dataValidation>
    <dataValidation type="whole" allowBlank="1" showErrorMessage="1" errorTitle="Invalid count" error="Value must be between 0 and the current implemented total." sqref="U173" xr:uid="{00000000-0002-0000-0100-00003E000000}">
      <formula1>0</formula1>
      <formula2>C102</formula2>
    </dataValidation>
    <dataValidation type="whole" allowBlank="1" showErrorMessage="1" errorTitle="Invalid count" error="Value must be between 0 and the current implemented total." sqref="W173" xr:uid="{00000000-0002-0000-0100-00003F000000}">
      <formula1>0</formula1>
      <formula2>C103</formula2>
    </dataValidation>
    <dataValidation type="whole" allowBlank="1" showErrorMessage="1" errorTitle="Invalid overall count" error="Overall count must be between 0 and the current implemented total." sqref="Q174" xr:uid="{00000000-0002-0000-0100-000040000000}">
      <formula1>0</formula1>
      <formula2>C16</formula2>
    </dataValidation>
    <dataValidation type="whole" allowBlank="1" showErrorMessage="1" errorTitle="Invalid count" error="Value must be between 0 and the current implemented total." sqref="S174" xr:uid="{00000000-0002-0000-0100-000041000000}">
      <formula1>0</formula1>
      <formula2>C101</formula2>
    </dataValidation>
    <dataValidation type="whole" allowBlank="1" showErrorMessage="1" errorTitle="Invalid count" error="Value must be between 0 and the current implemented total." sqref="U174" xr:uid="{00000000-0002-0000-0100-000042000000}">
      <formula1>0</formula1>
      <formula2>C102</formula2>
    </dataValidation>
    <dataValidation type="whole" allowBlank="1" showErrorMessage="1" errorTitle="Invalid count" error="Value must be between 0 and the current implemented total." sqref="W174" xr:uid="{00000000-0002-0000-0100-000043000000}">
      <formula1>0</formula1>
      <formula2>C103</formula2>
    </dataValidation>
    <dataValidation type="whole" allowBlank="1" showErrorMessage="1" errorTitle="Invalid overall count" error="Overall count must be between 0 and the current implemented total." sqref="Q175" xr:uid="{00000000-0002-0000-0100-000044000000}">
      <formula1>0</formula1>
      <formula2>C16</formula2>
    </dataValidation>
    <dataValidation type="whole" allowBlank="1" showErrorMessage="1" errorTitle="Invalid count" error="Value must be between 0 and the current implemented total." sqref="S175" xr:uid="{00000000-0002-0000-0100-000045000000}">
      <formula1>0</formula1>
      <formula2>C101</formula2>
    </dataValidation>
    <dataValidation type="whole" allowBlank="1" showErrorMessage="1" errorTitle="Invalid count" error="Value must be between 0 and the current implemented total." sqref="U175" xr:uid="{00000000-0002-0000-0100-000046000000}">
      <formula1>0</formula1>
      <formula2>C102</formula2>
    </dataValidation>
    <dataValidation type="whole" allowBlank="1" showErrorMessage="1" errorTitle="Invalid count" error="Value must be between 0 and the current implemented total." sqref="W175" xr:uid="{00000000-0002-0000-0100-000047000000}">
      <formula1>0</formula1>
      <formula2>C103</formula2>
    </dataValidation>
    <dataValidation type="whole" allowBlank="1" showErrorMessage="1" errorTitle="Invalid overall count" error="Overall count must be between 0 and the current implemented total." sqref="Q176" xr:uid="{00000000-0002-0000-0100-000048000000}">
      <formula1>0</formula1>
      <formula2>C16</formula2>
    </dataValidation>
    <dataValidation type="whole" allowBlank="1" showErrorMessage="1" errorTitle="Invalid count" error="Value must be between 0 and the current implemented total." sqref="S176" xr:uid="{00000000-0002-0000-0100-000049000000}">
      <formula1>0</formula1>
      <formula2>C101</formula2>
    </dataValidation>
    <dataValidation type="whole" allowBlank="1" showErrorMessage="1" errorTitle="Invalid count" error="Value must be between 0 and the current implemented total." sqref="U176" xr:uid="{00000000-0002-0000-0100-00004A000000}">
      <formula1>0</formula1>
      <formula2>C102</formula2>
    </dataValidation>
    <dataValidation type="whole" allowBlank="1" showErrorMessage="1" errorTitle="Invalid count" error="Value must be between 0 and the current implemented total." sqref="W176" xr:uid="{00000000-0002-0000-0100-00004B000000}">
      <formula1>0</formula1>
      <formula2>C103</formula2>
    </dataValidation>
    <dataValidation type="whole" allowBlank="1" showErrorMessage="1" errorTitle="Invalid overall count" error="Overall count must be between 0 and the current implemented total." sqref="Q177" xr:uid="{00000000-0002-0000-0100-00004C000000}">
      <formula1>0</formula1>
      <formula2>C16</formula2>
    </dataValidation>
    <dataValidation type="whole" allowBlank="1" showErrorMessage="1" errorTitle="Invalid count" error="Value must be between 0 and the current implemented total." sqref="S177" xr:uid="{00000000-0002-0000-0100-00004D000000}">
      <formula1>0</formula1>
      <formula2>C101</formula2>
    </dataValidation>
    <dataValidation type="whole" allowBlank="1" showErrorMessage="1" errorTitle="Invalid count" error="Value must be between 0 and the current implemented total." sqref="U177" xr:uid="{00000000-0002-0000-0100-00004E000000}">
      <formula1>0</formula1>
      <formula2>C102</formula2>
    </dataValidation>
    <dataValidation type="whole" allowBlank="1" showErrorMessage="1" errorTitle="Invalid count" error="Value must be between 0 and the current implemented total." sqref="W177" xr:uid="{00000000-0002-0000-0100-00004F000000}">
      <formula1>0</formula1>
      <formula2>C103</formula2>
    </dataValidation>
    <dataValidation type="whole" allowBlank="1" showErrorMessage="1" errorTitle="Invalid overall count" error="Overall count must be between 0 and the current implemented total." sqref="Q178" xr:uid="{00000000-0002-0000-0100-000050000000}">
      <formula1>0</formula1>
      <formula2>C16</formula2>
    </dataValidation>
    <dataValidation type="whole" allowBlank="1" showErrorMessage="1" errorTitle="Invalid count" error="Value must be between 0 and the current implemented total." sqref="S178" xr:uid="{00000000-0002-0000-0100-000051000000}">
      <formula1>0</formula1>
      <formula2>C101</formula2>
    </dataValidation>
    <dataValidation type="whole" allowBlank="1" showErrorMessage="1" errorTitle="Invalid count" error="Value must be between 0 and the current implemented total." sqref="U178" xr:uid="{00000000-0002-0000-0100-000052000000}">
      <formula1>0</formula1>
      <formula2>C102</formula2>
    </dataValidation>
    <dataValidation type="whole" allowBlank="1" showErrorMessage="1" errorTitle="Invalid count" error="Value must be between 0 and the current implemented total." sqref="W178" xr:uid="{00000000-0002-0000-0100-000053000000}">
      <formula1>0</formula1>
      <formula2>C103</formula2>
    </dataValidation>
    <dataValidation type="whole" allowBlank="1" showErrorMessage="1" errorTitle="Invalid overall count" error="Overall count must be between 0 and the current implemented total." sqref="Q179" xr:uid="{00000000-0002-0000-0100-000054000000}">
      <formula1>0</formula1>
      <formula2>C16</formula2>
    </dataValidation>
    <dataValidation type="whole" allowBlank="1" showErrorMessage="1" errorTitle="Invalid count" error="Value must be between 0 and the current implemented total." sqref="S179" xr:uid="{00000000-0002-0000-0100-000055000000}">
      <formula1>0</formula1>
      <formula2>C101</formula2>
    </dataValidation>
    <dataValidation type="whole" allowBlank="1" showErrorMessage="1" errorTitle="Invalid count" error="Value must be between 0 and the current implemented total." sqref="U179" xr:uid="{00000000-0002-0000-0100-000056000000}">
      <formula1>0</formula1>
      <formula2>C102</formula2>
    </dataValidation>
    <dataValidation type="whole" allowBlank="1" showErrorMessage="1" errorTitle="Invalid count" error="Value must be between 0 and the current implemented total." sqref="W179" xr:uid="{00000000-0002-0000-0100-000057000000}">
      <formula1>0</formula1>
      <formula2>C103</formula2>
    </dataValidation>
    <dataValidation type="whole" allowBlank="1" showErrorMessage="1" errorTitle="Invalid overall count" error="Overall count must be between 0 and the current implemented total." sqref="Q180" xr:uid="{00000000-0002-0000-0100-000058000000}">
      <formula1>0</formula1>
      <formula2>C16</formula2>
    </dataValidation>
    <dataValidation type="whole" allowBlank="1" showErrorMessage="1" errorTitle="Invalid count" error="Value must be between 0 and the current implemented total." sqref="S180" xr:uid="{00000000-0002-0000-0100-000059000000}">
      <formula1>0</formula1>
      <formula2>C101</formula2>
    </dataValidation>
    <dataValidation type="whole" allowBlank="1" showErrorMessage="1" errorTitle="Invalid count" error="Value must be between 0 and the current implemented total." sqref="U180" xr:uid="{00000000-0002-0000-0100-00005A000000}">
      <formula1>0</formula1>
      <formula2>C102</formula2>
    </dataValidation>
    <dataValidation type="whole" allowBlank="1" showErrorMessage="1" errorTitle="Invalid count" error="Value must be between 0 and the current implemented total." sqref="W180" xr:uid="{00000000-0002-0000-0100-00005B000000}">
      <formula1>0</formula1>
      <formula2>C103</formula2>
    </dataValidation>
    <dataValidation type="whole" allowBlank="1" showErrorMessage="1" errorTitle="Invalid overall count" error="Overall count must be between 0 and the current implemented total." sqref="Q181" xr:uid="{00000000-0002-0000-0100-00005C000000}">
      <formula1>0</formula1>
      <formula2>C16</formula2>
    </dataValidation>
    <dataValidation type="whole" allowBlank="1" showErrorMessage="1" errorTitle="Invalid count" error="Value must be between 0 and the current implemented total." sqref="S181" xr:uid="{00000000-0002-0000-0100-00005D000000}">
      <formula1>0</formula1>
      <formula2>C101</formula2>
    </dataValidation>
    <dataValidation type="whole" allowBlank="1" showErrorMessage="1" errorTitle="Invalid count" error="Value must be between 0 and the current implemented total." sqref="U181" xr:uid="{00000000-0002-0000-0100-00005E000000}">
      <formula1>0</formula1>
      <formula2>C102</formula2>
    </dataValidation>
    <dataValidation type="whole" allowBlank="1" showErrorMessage="1" errorTitle="Invalid count" error="Value must be between 0 and the current implemented total." sqref="W181" xr:uid="{00000000-0002-0000-0100-00005F000000}">
      <formula1>0</formula1>
      <formula2>C103</formula2>
    </dataValidation>
    <dataValidation type="whole" allowBlank="1" showErrorMessage="1" errorTitle="Invalid overall count" error="Overall count must be between 0 and the current implemented total." sqref="Q182" xr:uid="{00000000-0002-0000-0100-000060000000}">
      <formula1>0</formula1>
      <formula2>C16</formula2>
    </dataValidation>
    <dataValidation type="whole" allowBlank="1" showErrorMessage="1" errorTitle="Invalid count" error="Value must be between 0 and the current implemented total." sqref="S182" xr:uid="{00000000-0002-0000-0100-000061000000}">
      <formula1>0</formula1>
      <formula2>C101</formula2>
    </dataValidation>
    <dataValidation type="whole" allowBlank="1" showErrorMessage="1" errorTitle="Invalid count" error="Value must be between 0 and the current implemented total." sqref="U182" xr:uid="{00000000-0002-0000-0100-000062000000}">
      <formula1>0</formula1>
      <formula2>C102</formula2>
    </dataValidation>
    <dataValidation type="whole" allowBlank="1" showErrorMessage="1" errorTitle="Invalid count" error="Value must be between 0 and the current implemented total." sqref="W182" xr:uid="{00000000-0002-0000-0100-000063000000}">
      <formula1>0</formula1>
      <formula2>C103</formula2>
    </dataValidation>
    <dataValidation type="whole" allowBlank="1" showErrorMessage="1" errorTitle="Invalid overall count" error="Overall count must be between 0 and the current implemented total." sqref="Q183" xr:uid="{00000000-0002-0000-0100-000064000000}">
      <formula1>0</formula1>
      <formula2>C16</formula2>
    </dataValidation>
    <dataValidation type="whole" allowBlank="1" showErrorMessage="1" errorTitle="Invalid count" error="Value must be between 0 and the current implemented total." sqref="S183" xr:uid="{00000000-0002-0000-0100-000065000000}">
      <formula1>0</formula1>
      <formula2>C101</formula2>
    </dataValidation>
    <dataValidation type="whole" allowBlank="1" showErrorMessage="1" errorTitle="Invalid count" error="Value must be between 0 and the current implemented total." sqref="U183" xr:uid="{00000000-0002-0000-0100-000066000000}">
      <formula1>0</formula1>
      <formula2>C102</formula2>
    </dataValidation>
    <dataValidation type="whole" allowBlank="1" showErrorMessage="1" errorTitle="Invalid count" error="Value must be between 0 and the current implemented total." sqref="W183" xr:uid="{00000000-0002-0000-0100-000067000000}">
      <formula1>0</formula1>
      <formula2>C103</formula2>
    </dataValidation>
    <dataValidation type="whole" allowBlank="1" showErrorMessage="1" errorTitle="Invalid overall count" error="Overall count must be between 0 and the current implemented total." sqref="Q184" xr:uid="{00000000-0002-0000-0100-000068000000}">
      <formula1>0</formula1>
      <formula2>C16</formula2>
    </dataValidation>
    <dataValidation type="whole" allowBlank="1" showErrorMessage="1" errorTitle="Invalid count" error="Value must be between 0 and the current implemented total." sqref="S184" xr:uid="{00000000-0002-0000-0100-000069000000}">
      <formula1>0</formula1>
      <formula2>C101</formula2>
    </dataValidation>
    <dataValidation type="whole" allowBlank="1" showErrorMessage="1" errorTitle="Invalid count" error="Value must be between 0 and the current implemented total." sqref="U184" xr:uid="{00000000-0002-0000-0100-00006A000000}">
      <formula1>0</formula1>
      <formula2>C102</formula2>
    </dataValidation>
    <dataValidation type="whole" allowBlank="1" showErrorMessage="1" errorTitle="Invalid count" error="Value must be between 0 and the current implemented total." sqref="W184" xr:uid="{00000000-0002-0000-0100-00006B000000}">
      <formula1>0</formula1>
      <formula2>C103</formula2>
    </dataValidation>
    <dataValidation type="whole" allowBlank="1" showErrorMessage="1" errorTitle="Invalid overall count" error="Overall count must be between 0 and the current implemented total." sqref="Q185" xr:uid="{00000000-0002-0000-0100-00006C000000}">
      <formula1>0</formula1>
      <formula2>C16</formula2>
    </dataValidation>
    <dataValidation type="whole" allowBlank="1" showErrorMessage="1" errorTitle="Invalid count" error="Value must be between 0 and the current implemented total." sqref="S185" xr:uid="{00000000-0002-0000-0100-00006D000000}">
      <formula1>0</formula1>
      <formula2>C101</formula2>
    </dataValidation>
    <dataValidation type="whole" allowBlank="1" showErrorMessage="1" errorTitle="Invalid count" error="Value must be between 0 and the current implemented total." sqref="U185" xr:uid="{00000000-0002-0000-0100-00006E000000}">
      <formula1>0</formula1>
      <formula2>C102</formula2>
    </dataValidation>
    <dataValidation type="whole" allowBlank="1" showErrorMessage="1" errorTitle="Invalid count" error="Value must be between 0 and the current implemented total." sqref="W185" xr:uid="{00000000-0002-0000-0100-00006F000000}">
      <formula1>0</formula1>
      <formula2>C103</formula2>
    </dataValidation>
    <dataValidation type="whole" allowBlank="1" showErrorMessage="1" errorTitle="Invalid overall count" error="Overall count must be between 0 and the current implemented total." sqref="Q186" xr:uid="{00000000-0002-0000-0100-000070000000}">
      <formula1>0</formula1>
      <formula2>C16</formula2>
    </dataValidation>
    <dataValidation type="whole" allowBlank="1" showErrorMessage="1" errorTitle="Invalid count" error="Value must be between 0 and the current implemented total." sqref="S186" xr:uid="{00000000-0002-0000-0100-000071000000}">
      <formula1>0</formula1>
      <formula2>C101</formula2>
    </dataValidation>
    <dataValidation type="whole" allowBlank="1" showErrorMessage="1" errorTitle="Invalid count" error="Value must be between 0 and the current implemented total." sqref="U186" xr:uid="{00000000-0002-0000-0100-000072000000}">
      <formula1>0</formula1>
      <formula2>C102</formula2>
    </dataValidation>
    <dataValidation type="whole" allowBlank="1" showErrorMessage="1" errorTitle="Invalid count" error="Value must be between 0 and the current implemented total." sqref="W186" xr:uid="{00000000-0002-0000-0100-000073000000}">
      <formula1>0</formula1>
      <formula2>C103</formula2>
    </dataValidation>
    <dataValidation type="whole" allowBlank="1" showErrorMessage="1" errorTitle="Invalid overall count" error="Overall count must be between 0 and the current implemented total." sqref="Q187" xr:uid="{00000000-0002-0000-0100-000074000000}">
      <formula1>0</formula1>
      <formula2>C16</formula2>
    </dataValidation>
    <dataValidation type="whole" allowBlank="1" showErrorMessage="1" errorTitle="Invalid count" error="Value must be between 0 and the current implemented total." sqref="S187" xr:uid="{00000000-0002-0000-0100-000075000000}">
      <formula1>0</formula1>
      <formula2>C101</formula2>
    </dataValidation>
    <dataValidation type="whole" allowBlank="1" showErrorMessage="1" errorTitle="Invalid count" error="Value must be between 0 and the current implemented total." sqref="U187" xr:uid="{00000000-0002-0000-0100-000076000000}">
      <formula1>0</formula1>
      <formula2>C102</formula2>
    </dataValidation>
    <dataValidation type="whole" allowBlank="1" showErrorMessage="1" errorTitle="Invalid count" error="Value must be between 0 and the current implemented total." sqref="W187" xr:uid="{00000000-0002-0000-0100-000077000000}">
      <formula1>0</formula1>
      <formula2>C103</formula2>
    </dataValidation>
    <dataValidation type="whole" allowBlank="1" showErrorMessage="1" errorTitle="Invalid Asset Count" error="Value must be between 0 and the Total Asset Numbers above." sqref="Q200" xr:uid="{00000000-0002-0000-0100-000078000000}">
      <formula1>0</formula1>
      <formula2>$P196</formula2>
    </dataValidation>
    <dataValidation type="whole" allowBlank="1" showErrorMessage="1" errorTitle="Invalid Asset Count" error="Value must be between 0 and the Total Asset Numbers above." sqref="Q201" xr:uid="{00000000-0002-0000-0100-000079000000}">
      <formula1>0</formula1>
      <formula2>$P196</formula2>
    </dataValidation>
    <dataValidation type="whole" allowBlank="1" showErrorMessage="1" errorTitle="Invalid Asset Count" error="Value must be between 0 and the Total Asset Numbers above." sqref="Q202" xr:uid="{00000000-0002-0000-0100-00007A000000}">
      <formula1>0</formula1>
      <formula2>$P196</formula2>
    </dataValidation>
    <dataValidation type="whole" allowBlank="1" showErrorMessage="1" errorTitle="Invalid Asset Count" error="Value must be between 0 and the Total Asset Numbers above." sqref="Q203" xr:uid="{00000000-0002-0000-0100-00007B000000}">
      <formula1>0</formula1>
      <formula2>$P196</formula2>
    </dataValidation>
    <dataValidation type="whole" allowBlank="1" showErrorMessage="1" errorTitle="Invalid Asset Count" error="Value must be between 0 and the Total Asset Numbers above." sqref="Q204" xr:uid="{00000000-0002-0000-0100-00007C000000}">
      <formula1>0</formula1>
      <formula2>$P196</formula2>
    </dataValidation>
    <dataValidation type="whole" allowBlank="1" showErrorMessage="1" errorTitle="Invalid Asset Count" error="Value must be between 0 and the Total Asset Numbers above." sqref="Q205" xr:uid="{00000000-0002-0000-0100-00007D000000}">
      <formula1>0</formula1>
      <formula2>$P196</formula2>
    </dataValidation>
    <dataValidation type="whole" allowBlank="1" showErrorMessage="1" errorTitle="Invalid Asset Count" error="Value must be between 0 and the Total Asset Numbers above." sqref="Q206" xr:uid="{00000000-0002-0000-0100-00007E000000}">
      <formula1>0</formula1>
      <formula2>$P196</formula2>
    </dataValidation>
    <dataValidation type="whole" allowBlank="1" showErrorMessage="1" errorTitle="Invalid Asset Count" error="Value must be between 0 and the Total Asset Numbers above." sqref="Q207" xr:uid="{00000000-0002-0000-0100-00007F000000}">
      <formula1>0</formula1>
      <formula2>$P196</formula2>
    </dataValidation>
    <dataValidation type="whole" allowBlank="1" showErrorMessage="1" errorTitle="Invalid Asset Count" error="Value must be between 0 and the Total Asset Numbers above." sqref="Q208" xr:uid="{00000000-0002-0000-0100-000080000000}">
      <formula1>0</formula1>
      <formula2>$P196</formula2>
    </dataValidation>
    <dataValidation type="whole" allowBlank="1" showErrorMessage="1" errorTitle="Invalid Asset Count" error="Value must be between 0 and the Total Asset Numbers above." sqref="Q209" xr:uid="{00000000-0002-0000-0100-000081000000}">
      <formula1>0</formula1>
      <formula2>$P196</formula2>
    </dataValidation>
    <dataValidation type="whole" allowBlank="1" showErrorMessage="1" errorTitle="Invalid Asset Count" error="Value must be between 0 and the Total Asset Numbers above." sqref="Q210" xr:uid="{00000000-0002-0000-0100-000082000000}">
      <formula1>0</formula1>
      <formula2>$P196</formula2>
    </dataValidation>
    <dataValidation type="whole" allowBlank="1" showErrorMessage="1" errorTitle="Invalid Asset Count" error="Value must be between 0 and the Total Asset Numbers above." sqref="Q211" xr:uid="{00000000-0002-0000-0100-000083000000}">
      <formula1>0</formula1>
      <formula2>$P196</formula2>
    </dataValidation>
    <dataValidation type="whole" allowBlank="1" showErrorMessage="1" errorTitle="Invalid Asset Count" error="Value must be between 0 and the Total Asset Numbers above." sqref="Q212" xr:uid="{00000000-0002-0000-0100-000084000000}">
      <formula1>0</formula1>
      <formula2>$P196</formula2>
    </dataValidation>
    <dataValidation type="whole" allowBlank="1" showErrorMessage="1" errorTitle="Invalid Asset Count" error="Value must be between 0 and the Total Asset Numbers above." sqref="Q213" xr:uid="{00000000-0002-0000-0100-000085000000}">
      <formula1>0</formula1>
      <formula2>$P196</formula2>
    </dataValidation>
    <dataValidation type="whole" allowBlank="1" showErrorMessage="1" errorTitle="Invalid Asset Count" error="Value must be between 0 and the Total Asset Numbers above." sqref="Q214" xr:uid="{00000000-0002-0000-0100-000086000000}">
      <formula1>0</formula1>
      <formula2>$P196</formula2>
    </dataValidation>
    <dataValidation type="whole" allowBlank="1" showErrorMessage="1" errorTitle="Invalid Asset Count" error="Value must be between 0 and the Total Asset Numbers above." sqref="Q215" xr:uid="{00000000-0002-0000-0100-000087000000}">
      <formula1>0</formula1>
      <formula2>$P196</formula2>
    </dataValidation>
    <dataValidation type="whole" allowBlank="1" showErrorMessage="1" errorTitle="Invalid Asset Count" error="Value must be between 0 and the Total Asset Numbers above." sqref="Q216" xr:uid="{00000000-0002-0000-0100-000088000000}">
      <formula1>0</formula1>
      <formula2>$P196</formula2>
    </dataValidation>
    <dataValidation type="whole" allowBlank="1" showErrorMessage="1" errorTitle="Invalid Asset Count" error="Value must be between 0 and the Total Asset Numbers above." sqref="Q217" xr:uid="{00000000-0002-0000-0100-000089000000}">
      <formula1>0</formula1>
      <formula2>$P196</formula2>
    </dataValidation>
    <dataValidation type="whole" allowBlank="1" showErrorMessage="1" errorTitle="Invalid Asset Count" error="Value must be between 0 and the Total Asset Numbers above." sqref="Q218" xr:uid="{00000000-0002-0000-0100-00008A000000}">
      <formula1>0</formula1>
      <formula2>$P196</formula2>
    </dataValidation>
    <dataValidation type="whole" allowBlank="1" showErrorMessage="1" errorTitle="Invalid Asset Count" error="Value must be between 0 and the Total Asset Numbers above." sqref="Q219" xr:uid="{00000000-0002-0000-0100-00008B000000}">
      <formula1>0</formula1>
      <formula2>$P196</formula2>
    </dataValidation>
  </dataValidations>
  <hyperlinks>
    <hyperlink ref="B223"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19"/>
  <sheetViews>
    <sheetView workbookViewId="0">
      <pane xSplit="10" ySplit="1" topLeftCell="K2" activePane="bottomRight" state="frozen"/>
      <selection pane="topRight" activeCell="K1" sqref="K1"/>
      <selection pane="bottomLeft" activeCell="A2" sqref="A2"/>
      <selection pane="bottomRight"/>
    </sheetView>
  </sheetViews>
  <sheetFormatPr defaultRowHeight="14.5" outlineLevelCol="1" x14ac:dyDescent="0.35"/>
  <cols>
    <col min="1" max="1" width="30" customWidth="1" outlineLevel="1"/>
    <col min="2" max="2" width="15" customWidth="1"/>
    <col min="3" max="3" width="60" customWidth="1"/>
    <col min="4" max="5" width="10" customWidth="1" outlineLevel="1"/>
    <col min="6" max="7" width="12" customWidth="1" outlineLevel="1"/>
    <col min="8" max="8" width="13" customWidth="1" outlineLevel="1"/>
    <col min="9" max="9" width="10" customWidth="1" outlineLevel="1"/>
    <col min="10" max="10" width="15" customWidth="1"/>
    <col min="11" max="11" width="40" customWidth="1"/>
    <col min="12" max="13" width="55" customWidth="1"/>
    <col min="14" max="16" width="50" hidden="1" customWidth="1" outlineLevel="1" collapsed="1"/>
    <col min="17" max="17" width="30" hidden="1" customWidth="1" outlineLevel="1" collapsed="1"/>
    <col min="18" max="18" width="18" hidden="1" customWidth="1" outlineLevel="1" collapsed="1"/>
    <col min="19" max="19" width="12" customWidth="1"/>
  </cols>
  <sheetData>
    <row r="1" spans="1:19" ht="25" customHeight="1" x14ac:dyDescent="0.35">
      <c r="A1" s="13"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5" t="s">
        <v>18</v>
      </c>
    </row>
    <row r="2" spans="1:19" ht="60" customHeight="1" x14ac:dyDescent="0.35">
      <c r="A2" s="9" t="s">
        <v>19</v>
      </c>
      <c r="B2" s="2" t="s">
        <v>20</v>
      </c>
      <c r="C2" s="1" t="s">
        <v>21</v>
      </c>
      <c r="D2" s="3" t="s">
        <v>22</v>
      </c>
      <c r="E2" s="3" t="s">
        <v>23</v>
      </c>
      <c r="F2" s="3" t="s">
        <v>24</v>
      </c>
      <c r="G2" s="3" t="s">
        <v>25</v>
      </c>
      <c r="H2" s="3" t="s">
        <v>26</v>
      </c>
      <c r="I2" s="3" t="s">
        <v>27</v>
      </c>
      <c r="J2" s="3" t="s">
        <v>28</v>
      </c>
      <c r="K2" s="4" t="s">
        <v>28</v>
      </c>
      <c r="L2" s="4" t="s">
        <v>29</v>
      </c>
      <c r="M2" s="4" t="s">
        <v>30</v>
      </c>
      <c r="N2" s="4"/>
      <c r="O2" s="4"/>
      <c r="P2" s="4"/>
      <c r="Q2" s="4"/>
      <c r="R2" s="3" t="str">
        <f t="shared" ref="R2:R256" si="0">IF(OR(J2="Implemented",J2="Compensated"),"Resolved",IF(OR(J2="Risk Accepted",J2="N/A"),"Excluded",IF(J2="Testing","Testing","Outstanding")))</f>
        <v>Outstanding</v>
      </c>
      <c r="S2" s="11" t="s">
        <v>28</v>
      </c>
    </row>
    <row r="3" spans="1:19" ht="60" customHeight="1" x14ac:dyDescent="0.35">
      <c r="A3" s="9" t="s">
        <v>31</v>
      </c>
      <c r="B3" s="2" t="s">
        <v>32</v>
      </c>
      <c r="C3" s="1" t="s">
        <v>33</v>
      </c>
      <c r="D3" s="3" t="s">
        <v>34</v>
      </c>
      <c r="E3" s="3" t="s">
        <v>23</v>
      </c>
      <c r="F3" s="3" t="s">
        <v>24</v>
      </c>
      <c r="G3" s="3" t="s">
        <v>25</v>
      </c>
      <c r="H3" s="3" t="s">
        <v>26</v>
      </c>
      <c r="I3" s="3" t="s">
        <v>27</v>
      </c>
      <c r="J3" s="3" t="s">
        <v>28</v>
      </c>
      <c r="K3" s="4" t="s">
        <v>28</v>
      </c>
      <c r="L3" s="4" t="s">
        <v>35</v>
      </c>
      <c r="M3" s="4" t="s">
        <v>36</v>
      </c>
      <c r="N3" s="4"/>
      <c r="O3" s="4"/>
      <c r="P3" s="4"/>
      <c r="Q3" s="4"/>
      <c r="R3" s="3" t="str">
        <f t="shared" si="0"/>
        <v>Outstanding</v>
      </c>
      <c r="S3" s="11" t="s">
        <v>28</v>
      </c>
    </row>
    <row r="4" spans="1:19" ht="60" customHeight="1" x14ac:dyDescent="0.35">
      <c r="A4" s="9" t="s">
        <v>37</v>
      </c>
      <c r="B4" s="2" t="s">
        <v>38</v>
      </c>
      <c r="C4" s="1" t="s">
        <v>39</v>
      </c>
      <c r="D4" s="3" t="s">
        <v>34</v>
      </c>
      <c r="E4" s="3" t="s">
        <v>23</v>
      </c>
      <c r="F4" s="3" t="s">
        <v>24</v>
      </c>
      <c r="G4" s="3" t="s">
        <v>25</v>
      </c>
      <c r="H4" s="3" t="s">
        <v>26</v>
      </c>
      <c r="I4" s="3" t="s">
        <v>27</v>
      </c>
      <c r="J4" s="3" t="s">
        <v>28</v>
      </c>
      <c r="K4" s="4" t="s">
        <v>28</v>
      </c>
      <c r="L4" s="4" t="s">
        <v>40</v>
      </c>
      <c r="M4" s="4" t="s">
        <v>41</v>
      </c>
      <c r="N4" s="4"/>
      <c r="O4" s="4"/>
      <c r="P4" s="4"/>
      <c r="Q4" s="4"/>
      <c r="R4" s="3" t="str">
        <f t="shared" si="0"/>
        <v>Outstanding</v>
      </c>
      <c r="S4" s="11" t="s">
        <v>28</v>
      </c>
    </row>
    <row r="5" spans="1:19" ht="60" customHeight="1" x14ac:dyDescent="0.35">
      <c r="A5" s="9" t="s">
        <v>42</v>
      </c>
      <c r="B5" s="2" t="s">
        <v>43</v>
      </c>
      <c r="C5" s="1" t="s">
        <v>44</v>
      </c>
      <c r="D5" s="3" t="s">
        <v>34</v>
      </c>
      <c r="E5" s="3" t="s">
        <v>23</v>
      </c>
      <c r="F5" s="3" t="s">
        <v>24</v>
      </c>
      <c r="G5" s="3" t="s">
        <v>25</v>
      </c>
      <c r="H5" s="3" t="s">
        <v>26</v>
      </c>
      <c r="I5" s="3" t="s">
        <v>27</v>
      </c>
      <c r="J5" s="3" t="s">
        <v>28</v>
      </c>
      <c r="K5" s="4" t="s">
        <v>28</v>
      </c>
      <c r="L5" s="4" t="s">
        <v>45</v>
      </c>
      <c r="M5" s="4" t="s">
        <v>46</v>
      </c>
      <c r="N5" s="4"/>
      <c r="O5" s="4"/>
      <c r="P5" s="4"/>
      <c r="Q5" s="4"/>
      <c r="R5" s="3" t="str">
        <f t="shared" si="0"/>
        <v>Outstanding</v>
      </c>
      <c r="S5" s="11" t="s">
        <v>28</v>
      </c>
    </row>
    <row r="6" spans="1:19" ht="60" customHeight="1" x14ac:dyDescent="0.35">
      <c r="A6" s="9" t="s">
        <v>47</v>
      </c>
      <c r="B6" s="2" t="s">
        <v>48</v>
      </c>
      <c r="C6" s="1" t="s">
        <v>49</v>
      </c>
      <c r="D6" s="3" t="s">
        <v>34</v>
      </c>
      <c r="E6" s="3" t="s">
        <v>23</v>
      </c>
      <c r="F6" s="3" t="s">
        <v>24</v>
      </c>
      <c r="G6" s="3" t="s">
        <v>25</v>
      </c>
      <c r="H6" s="3" t="s">
        <v>26</v>
      </c>
      <c r="I6" s="3" t="s">
        <v>27</v>
      </c>
      <c r="J6" s="3" t="s">
        <v>28</v>
      </c>
      <c r="K6" s="4" t="s">
        <v>28</v>
      </c>
      <c r="L6" s="4" t="s">
        <v>50</v>
      </c>
      <c r="M6" s="4" t="s">
        <v>51</v>
      </c>
      <c r="N6" s="4"/>
      <c r="O6" s="4"/>
      <c r="P6" s="4"/>
      <c r="Q6" s="4"/>
      <c r="R6" s="3" t="str">
        <f t="shared" si="0"/>
        <v>Outstanding</v>
      </c>
      <c r="S6" s="11" t="s">
        <v>28</v>
      </c>
    </row>
    <row r="7" spans="1:19" ht="60" customHeight="1" x14ac:dyDescent="0.35">
      <c r="A7" s="9" t="s">
        <v>47</v>
      </c>
      <c r="B7" s="2" t="s">
        <v>52</v>
      </c>
      <c r="C7" s="1" t="s">
        <v>53</v>
      </c>
      <c r="D7" s="3" t="s">
        <v>34</v>
      </c>
      <c r="E7" s="3" t="s">
        <v>23</v>
      </c>
      <c r="F7" s="3" t="s">
        <v>54</v>
      </c>
      <c r="G7" s="3" t="s">
        <v>25</v>
      </c>
      <c r="H7" s="3" t="s">
        <v>26</v>
      </c>
      <c r="I7" s="3" t="s">
        <v>27</v>
      </c>
      <c r="J7" s="3" t="s">
        <v>28</v>
      </c>
      <c r="K7" s="4" t="s">
        <v>28</v>
      </c>
      <c r="L7" s="4" t="s">
        <v>55</v>
      </c>
      <c r="M7" s="4" t="s">
        <v>56</v>
      </c>
      <c r="N7" s="4" t="s">
        <v>57</v>
      </c>
      <c r="O7" s="4" t="s">
        <v>58</v>
      </c>
      <c r="P7" s="4" t="s">
        <v>59</v>
      </c>
      <c r="Q7" s="4" t="s">
        <v>60</v>
      </c>
      <c r="R7" s="3" t="str">
        <f t="shared" si="0"/>
        <v>Outstanding</v>
      </c>
      <c r="S7" s="11" t="s">
        <v>28</v>
      </c>
    </row>
    <row r="8" spans="1:19" ht="60" customHeight="1" x14ac:dyDescent="0.35">
      <c r="A8" s="9" t="s">
        <v>47</v>
      </c>
      <c r="B8" s="2" t="s">
        <v>61</v>
      </c>
      <c r="C8" s="1" t="s">
        <v>62</v>
      </c>
      <c r="D8" s="3" t="s">
        <v>34</v>
      </c>
      <c r="E8" s="3" t="s">
        <v>23</v>
      </c>
      <c r="F8" s="3" t="s">
        <v>54</v>
      </c>
      <c r="G8" s="3" t="s">
        <v>25</v>
      </c>
      <c r="H8" s="3" t="s">
        <v>26</v>
      </c>
      <c r="I8" s="3" t="s">
        <v>27</v>
      </c>
      <c r="J8" s="3" t="s">
        <v>28</v>
      </c>
      <c r="K8" s="4" t="s">
        <v>28</v>
      </c>
      <c r="L8" s="4" t="s">
        <v>63</v>
      </c>
      <c r="M8" s="4" t="s">
        <v>64</v>
      </c>
      <c r="N8" s="4" t="s">
        <v>65</v>
      </c>
      <c r="O8" s="4" t="s">
        <v>58</v>
      </c>
      <c r="P8" s="4" t="s">
        <v>66</v>
      </c>
      <c r="Q8" s="4" t="s">
        <v>60</v>
      </c>
      <c r="R8" s="3" t="str">
        <f t="shared" si="0"/>
        <v>Outstanding</v>
      </c>
      <c r="S8" s="11" t="s">
        <v>28</v>
      </c>
    </row>
    <row r="9" spans="1:19" ht="60" customHeight="1" x14ac:dyDescent="0.35">
      <c r="A9" s="9" t="s">
        <v>47</v>
      </c>
      <c r="B9" s="2" t="s">
        <v>67</v>
      </c>
      <c r="C9" s="1" t="s">
        <v>68</v>
      </c>
      <c r="D9" s="3" t="s">
        <v>34</v>
      </c>
      <c r="E9" s="3" t="s">
        <v>23</v>
      </c>
      <c r="F9" s="3" t="s">
        <v>54</v>
      </c>
      <c r="G9" s="3" t="s">
        <v>25</v>
      </c>
      <c r="H9" s="3" t="s">
        <v>26</v>
      </c>
      <c r="I9" s="3" t="s">
        <v>27</v>
      </c>
      <c r="J9" s="3" t="s">
        <v>28</v>
      </c>
      <c r="K9" s="4" t="s">
        <v>28</v>
      </c>
      <c r="L9" s="4" t="s">
        <v>69</v>
      </c>
      <c r="M9" s="4" t="s">
        <v>70</v>
      </c>
      <c r="N9" s="4" t="s">
        <v>71</v>
      </c>
      <c r="O9" s="4" t="s">
        <v>72</v>
      </c>
      <c r="P9" s="4" t="s">
        <v>73</v>
      </c>
      <c r="Q9" s="4" t="s">
        <v>60</v>
      </c>
      <c r="R9" s="3" t="str">
        <f t="shared" si="0"/>
        <v>Outstanding</v>
      </c>
      <c r="S9" s="11" t="s">
        <v>28</v>
      </c>
    </row>
    <row r="10" spans="1:19" ht="60" customHeight="1" x14ac:dyDescent="0.35">
      <c r="A10" s="9" t="s">
        <v>47</v>
      </c>
      <c r="B10" s="2" t="s">
        <v>74</v>
      </c>
      <c r="C10" s="1" t="s">
        <v>75</v>
      </c>
      <c r="D10" s="3" t="s">
        <v>34</v>
      </c>
      <c r="E10" s="3" t="s">
        <v>23</v>
      </c>
      <c r="F10" s="3" t="s">
        <v>54</v>
      </c>
      <c r="G10" s="3" t="s">
        <v>25</v>
      </c>
      <c r="H10" s="3" t="s">
        <v>26</v>
      </c>
      <c r="I10" s="3" t="s">
        <v>27</v>
      </c>
      <c r="J10" s="3" t="s">
        <v>28</v>
      </c>
      <c r="K10" s="4" t="s">
        <v>28</v>
      </c>
      <c r="L10" s="4" t="s">
        <v>76</v>
      </c>
      <c r="M10" s="4" t="s">
        <v>77</v>
      </c>
      <c r="N10" s="4" t="s">
        <v>78</v>
      </c>
      <c r="O10" s="4" t="s">
        <v>79</v>
      </c>
      <c r="P10" s="4" t="s">
        <v>80</v>
      </c>
      <c r="Q10" s="4" t="s">
        <v>60</v>
      </c>
      <c r="R10" s="3" t="str">
        <f t="shared" si="0"/>
        <v>Outstanding</v>
      </c>
      <c r="S10" s="11" t="s">
        <v>28</v>
      </c>
    </row>
    <row r="11" spans="1:19" ht="60" customHeight="1" x14ac:dyDescent="0.35">
      <c r="A11" s="9" t="s">
        <v>47</v>
      </c>
      <c r="B11" s="2" t="s">
        <v>81</v>
      </c>
      <c r="C11" s="1" t="s">
        <v>82</v>
      </c>
      <c r="D11" s="3" t="s">
        <v>34</v>
      </c>
      <c r="E11" s="3" t="s">
        <v>23</v>
      </c>
      <c r="F11" s="3" t="s">
        <v>54</v>
      </c>
      <c r="G11" s="3" t="s">
        <v>25</v>
      </c>
      <c r="H11" s="3" t="s">
        <v>26</v>
      </c>
      <c r="I11" s="3" t="s">
        <v>27</v>
      </c>
      <c r="J11" s="3" t="s">
        <v>28</v>
      </c>
      <c r="K11" s="4" t="s">
        <v>28</v>
      </c>
      <c r="L11" s="4" t="s">
        <v>83</v>
      </c>
      <c r="M11" s="4" t="s">
        <v>84</v>
      </c>
      <c r="N11" s="4" t="s">
        <v>85</v>
      </c>
      <c r="O11" s="4" t="s">
        <v>58</v>
      </c>
      <c r="P11" s="4" t="s">
        <v>86</v>
      </c>
      <c r="Q11" s="4" t="s">
        <v>60</v>
      </c>
      <c r="R11" s="3" t="str">
        <f t="shared" si="0"/>
        <v>Outstanding</v>
      </c>
      <c r="S11" s="11" t="s">
        <v>28</v>
      </c>
    </row>
    <row r="12" spans="1:19" ht="60" customHeight="1" x14ac:dyDescent="0.35">
      <c r="A12" s="9" t="s">
        <v>47</v>
      </c>
      <c r="B12" s="2" t="s">
        <v>87</v>
      </c>
      <c r="C12" s="1" t="s">
        <v>88</v>
      </c>
      <c r="D12" s="3" t="s">
        <v>34</v>
      </c>
      <c r="E12" s="3" t="s">
        <v>23</v>
      </c>
      <c r="F12" s="3" t="s">
        <v>54</v>
      </c>
      <c r="G12" s="3" t="s">
        <v>25</v>
      </c>
      <c r="H12" s="3" t="s">
        <v>26</v>
      </c>
      <c r="I12" s="3" t="s">
        <v>27</v>
      </c>
      <c r="J12" s="3" t="s">
        <v>28</v>
      </c>
      <c r="K12" s="4" t="s">
        <v>28</v>
      </c>
      <c r="L12" s="4" t="s">
        <v>89</v>
      </c>
      <c r="M12" s="4" t="s">
        <v>90</v>
      </c>
      <c r="N12" s="4" t="s">
        <v>91</v>
      </c>
      <c r="O12" s="4" t="s">
        <v>92</v>
      </c>
      <c r="P12" s="4" t="s">
        <v>93</v>
      </c>
      <c r="Q12" s="4" t="s">
        <v>60</v>
      </c>
      <c r="R12" s="3" t="str">
        <f t="shared" si="0"/>
        <v>Outstanding</v>
      </c>
      <c r="S12" s="11" t="s">
        <v>28</v>
      </c>
    </row>
    <row r="13" spans="1:19" ht="60" customHeight="1" x14ac:dyDescent="0.35">
      <c r="A13" s="9" t="s">
        <v>47</v>
      </c>
      <c r="B13" s="2" t="s">
        <v>94</v>
      </c>
      <c r="C13" s="1" t="s">
        <v>95</v>
      </c>
      <c r="D13" s="3" t="s">
        <v>34</v>
      </c>
      <c r="E13" s="3" t="s">
        <v>23</v>
      </c>
      <c r="F13" s="3" t="s">
        <v>54</v>
      </c>
      <c r="G13" s="3" t="s">
        <v>25</v>
      </c>
      <c r="H13" s="3" t="s">
        <v>26</v>
      </c>
      <c r="I13" s="3" t="s">
        <v>27</v>
      </c>
      <c r="J13" s="3" t="s">
        <v>28</v>
      </c>
      <c r="K13" s="4" t="s">
        <v>28</v>
      </c>
      <c r="L13" s="4" t="s">
        <v>96</v>
      </c>
      <c r="M13" s="4" t="s">
        <v>97</v>
      </c>
      <c r="N13" s="4" t="s">
        <v>98</v>
      </c>
      <c r="O13" s="4" t="s">
        <v>99</v>
      </c>
      <c r="P13" s="4" t="s">
        <v>100</v>
      </c>
      <c r="Q13" s="4" t="s">
        <v>60</v>
      </c>
      <c r="R13" s="3" t="str">
        <f t="shared" si="0"/>
        <v>Outstanding</v>
      </c>
      <c r="S13" s="11" t="s">
        <v>28</v>
      </c>
    </row>
    <row r="14" spans="1:19" ht="60" customHeight="1" x14ac:dyDescent="0.35">
      <c r="A14" s="9" t="s">
        <v>47</v>
      </c>
      <c r="B14" s="2" t="s">
        <v>101</v>
      </c>
      <c r="C14" s="1" t="s">
        <v>102</v>
      </c>
      <c r="D14" s="3" t="s">
        <v>34</v>
      </c>
      <c r="E14" s="3" t="s">
        <v>23</v>
      </c>
      <c r="F14" s="3" t="s">
        <v>54</v>
      </c>
      <c r="G14" s="3" t="s">
        <v>25</v>
      </c>
      <c r="H14" s="3" t="s">
        <v>26</v>
      </c>
      <c r="I14" s="3" t="s">
        <v>27</v>
      </c>
      <c r="J14" s="3" t="s">
        <v>28</v>
      </c>
      <c r="K14" s="4" t="s">
        <v>28</v>
      </c>
      <c r="L14" s="4" t="s">
        <v>103</v>
      </c>
      <c r="M14" s="4" t="s">
        <v>104</v>
      </c>
      <c r="N14" s="4" t="s">
        <v>105</v>
      </c>
      <c r="O14" s="4" t="s">
        <v>58</v>
      </c>
      <c r="P14" s="4" t="s">
        <v>106</v>
      </c>
      <c r="Q14" s="4" t="s">
        <v>60</v>
      </c>
      <c r="R14" s="3" t="str">
        <f t="shared" si="0"/>
        <v>Outstanding</v>
      </c>
      <c r="S14" s="11" t="s">
        <v>28</v>
      </c>
    </row>
    <row r="15" spans="1:19" ht="60" customHeight="1" x14ac:dyDescent="0.35">
      <c r="A15" s="9" t="s">
        <v>47</v>
      </c>
      <c r="B15" s="2" t="s">
        <v>107</v>
      </c>
      <c r="C15" s="1" t="s">
        <v>108</v>
      </c>
      <c r="D15" s="3" t="s">
        <v>34</v>
      </c>
      <c r="E15" s="3" t="s">
        <v>23</v>
      </c>
      <c r="F15" s="3" t="s">
        <v>54</v>
      </c>
      <c r="G15" s="3" t="s">
        <v>25</v>
      </c>
      <c r="H15" s="3" t="s">
        <v>26</v>
      </c>
      <c r="I15" s="3" t="s">
        <v>27</v>
      </c>
      <c r="J15" s="3" t="s">
        <v>28</v>
      </c>
      <c r="K15" s="4" t="s">
        <v>28</v>
      </c>
      <c r="L15" s="4" t="s">
        <v>109</v>
      </c>
      <c r="M15" s="4" t="s">
        <v>110</v>
      </c>
      <c r="N15" s="4" t="s">
        <v>111</v>
      </c>
      <c r="O15" s="4" t="s">
        <v>58</v>
      </c>
      <c r="P15" s="4" t="s">
        <v>112</v>
      </c>
      <c r="Q15" s="4" t="s">
        <v>60</v>
      </c>
      <c r="R15" s="3" t="str">
        <f t="shared" si="0"/>
        <v>Outstanding</v>
      </c>
      <c r="S15" s="11" t="s">
        <v>28</v>
      </c>
    </row>
    <row r="16" spans="1:19" ht="60" customHeight="1" x14ac:dyDescent="0.35">
      <c r="A16" s="9" t="s">
        <v>47</v>
      </c>
      <c r="B16" s="2" t="s">
        <v>113</v>
      </c>
      <c r="C16" s="1" t="s">
        <v>114</v>
      </c>
      <c r="D16" s="3" t="s">
        <v>34</v>
      </c>
      <c r="E16" s="3" t="s">
        <v>23</v>
      </c>
      <c r="F16" s="3" t="s">
        <v>54</v>
      </c>
      <c r="G16" s="3" t="s">
        <v>25</v>
      </c>
      <c r="H16" s="3" t="s">
        <v>26</v>
      </c>
      <c r="I16" s="3" t="s">
        <v>27</v>
      </c>
      <c r="J16" s="3" t="s">
        <v>28</v>
      </c>
      <c r="K16" s="4" t="s">
        <v>28</v>
      </c>
      <c r="L16" s="4" t="s">
        <v>115</v>
      </c>
      <c r="M16" s="4" t="s">
        <v>116</v>
      </c>
      <c r="N16" s="4" t="s">
        <v>117</v>
      </c>
      <c r="O16" s="4" t="s">
        <v>118</v>
      </c>
      <c r="P16" s="4" t="s">
        <v>119</v>
      </c>
      <c r="Q16" s="4" t="s">
        <v>60</v>
      </c>
      <c r="R16" s="3" t="str">
        <f t="shared" si="0"/>
        <v>Outstanding</v>
      </c>
      <c r="S16" s="11" t="s">
        <v>28</v>
      </c>
    </row>
    <row r="17" spans="1:19" ht="60" customHeight="1" x14ac:dyDescent="0.35">
      <c r="A17" s="9" t="s">
        <v>47</v>
      </c>
      <c r="B17" s="2" t="s">
        <v>120</v>
      </c>
      <c r="C17" s="1" t="s">
        <v>121</v>
      </c>
      <c r="D17" s="3" t="s">
        <v>34</v>
      </c>
      <c r="E17" s="3" t="s">
        <v>23</v>
      </c>
      <c r="F17" s="3" t="s">
        <v>54</v>
      </c>
      <c r="G17" s="3" t="s">
        <v>25</v>
      </c>
      <c r="H17" s="3" t="s">
        <v>26</v>
      </c>
      <c r="I17" s="3" t="s">
        <v>27</v>
      </c>
      <c r="J17" s="3" t="s">
        <v>28</v>
      </c>
      <c r="K17" s="4" t="s">
        <v>28</v>
      </c>
      <c r="L17" s="4" t="s">
        <v>122</v>
      </c>
      <c r="M17" s="4" t="s">
        <v>123</v>
      </c>
      <c r="N17" s="4" t="s">
        <v>124</v>
      </c>
      <c r="O17" s="4" t="s">
        <v>125</v>
      </c>
      <c r="P17" s="4" t="s">
        <v>126</v>
      </c>
      <c r="Q17" s="4" t="s">
        <v>60</v>
      </c>
      <c r="R17" s="3" t="str">
        <f t="shared" si="0"/>
        <v>Outstanding</v>
      </c>
      <c r="S17" s="11" t="s">
        <v>28</v>
      </c>
    </row>
    <row r="18" spans="1:19" ht="60" customHeight="1" x14ac:dyDescent="0.35">
      <c r="A18" s="9" t="s">
        <v>47</v>
      </c>
      <c r="B18" s="2" t="s">
        <v>127</v>
      </c>
      <c r="C18" s="1" t="s">
        <v>128</v>
      </c>
      <c r="D18" s="3" t="s">
        <v>34</v>
      </c>
      <c r="E18" s="3" t="s">
        <v>23</v>
      </c>
      <c r="F18" s="3" t="s">
        <v>54</v>
      </c>
      <c r="G18" s="3" t="s">
        <v>25</v>
      </c>
      <c r="H18" s="3" t="s">
        <v>26</v>
      </c>
      <c r="I18" s="3" t="s">
        <v>27</v>
      </c>
      <c r="J18" s="3" t="s">
        <v>28</v>
      </c>
      <c r="K18" s="4" t="s">
        <v>28</v>
      </c>
      <c r="L18" s="4" t="s">
        <v>129</v>
      </c>
      <c r="M18" s="4" t="s">
        <v>130</v>
      </c>
      <c r="N18" s="4" t="s">
        <v>131</v>
      </c>
      <c r="O18" s="4" t="s">
        <v>58</v>
      </c>
      <c r="P18" s="4" t="s">
        <v>132</v>
      </c>
      <c r="Q18" s="4" t="s">
        <v>60</v>
      </c>
      <c r="R18" s="3" t="str">
        <f t="shared" si="0"/>
        <v>Outstanding</v>
      </c>
      <c r="S18" s="11" t="s">
        <v>28</v>
      </c>
    </row>
    <row r="19" spans="1:19" ht="60" customHeight="1" x14ac:dyDescent="0.35">
      <c r="A19" s="9" t="s">
        <v>47</v>
      </c>
      <c r="B19" s="2" t="s">
        <v>133</v>
      </c>
      <c r="C19" s="1" t="s">
        <v>134</v>
      </c>
      <c r="D19" s="3" t="s">
        <v>34</v>
      </c>
      <c r="E19" s="3" t="s">
        <v>23</v>
      </c>
      <c r="F19" s="3" t="s">
        <v>54</v>
      </c>
      <c r="G19" s="3" t="s">
        <v>25</v>
      </c>
      <c r="H19" s="3" t="s">
        <v>26</v>
      </c>
      <c r="I19" s="3" t="s">
        <v>27</v>
      </c>
      <c r="J19" s="3" t="s">
        <v>28</v>
      </c>
      <c r="K19" s="4" t="s">
        <v>28</v>
      </c>
      <c r="L19" s="4" t="s">
        <v>135</v>
      </c>
      <c r="M19" s="4" t="s">
        <v>136</v>
      </c>
      <c r="N19" s="4" t="s">
        <v>137</v>
      </c>
      <c r="O19" s="4" t="s">
        <v>138</v>
      </c>
      <c r="P19" s="4" t="s">
        <v>139</v>
      </c>
      <c r="Q19" s="4" t="s">
        <v>60</v>
      </c>
      <c r="R19" s="3" t="str">
        <f t="shared" si="0"/>
        <v>Outstanding</v>
      </c>
      <c r="S19" s="11" t="s">
        <v>28</v>
      </c>
    </row>
    <row r="20" spans="1:19" ht="60" customHeight="1" x14ac:dyDescent="0.35">
      <c r="A20" s="9" t="s">
        <v>47</v>
      </c>
      <c r="B20" s="2" t="s">
        <v>140</v>
      </c>
      <c r="C20" s="1" t="s">
        <v>141</v>
      </c>
      <c r="D20" s="3" t="s">
        <v>34</v>
      </c>
      <c r="E20" s="3" t="s">
        <v>23</v>
      </c>
      <c r="F20" s="3" t="s">
        <v>54</v>
      </c>
      <c r="G20" s="3" t="s">
        <v>25</v>
      </c>
      <c r="H20" s="3" t="s">
        <v>26</v>
      </c>
      <c r="I20" s="3" t="s">
        <v>27</v>
      </c>
      <c r="J20" s="3" t="s">
        <v>28</v>
      </c>
      <c r="K20" s="4" t="s">
        <v>28</v>
      </c>
      <c r="L20" s="4" t="s">
        <v>142</v>
      </c>
      <c r="M20" s="4" t="s">
        <v>143</v>
      </c>
      <c r="N20" s="4" t="s">
        <v>85</v>
      </c>
      <c r="O20" s="4" t="s">
        <v>144</v>
      </c>
      <c r="P20" s="4" t="s">
        <v>145</v>
      </c>
      <c r="Q20" s="4" t="s">
        <v>60</v>
      </c>
      <c r="R20" s="3" t="str">
        <f t="shared" si="0"/>
        <v>Outstanding</v>
      </c>
      <c r="S20" s="11" t="s">
        <v>28</v>
      </c>
    </row>
    <row r="21" spans="1:19" ht="60" customHeight="1" x14ac:dyDescent="0.35">
      <c r="A21" s="9" t="s">
        <v>47</v>
      </c>
      <c r="B21" s="2" t="s">
        <v>146</v>
      </c>
      <c r="C21" s="1" t="s">
        <v>147</v>
      </c>
      <c r="D21" s="3" t="s">
        <v>34</v>
      </c>
      <c r="E21" s="3" t="s">
        <v>23</v>
      </c>
      <c r="F21" s="3" t="s">
        <v>54</v>
      </c>
      <c r="G21" s="3" t="s">
        <v>25</v>
      </c>
      <c r="H21" s="3" t="s">
        <v>26</v>
      </c>
      <c r="I21" s="3" t="s">
        <v>27</v>
      </c>
      <c r="J21" s="3" t="s">
        <v>28</v>
      </c>
      <c r="K21" s="4" t="s">
        <v>28</v>
      </c>
      <c r="L21" s="4" t="s">
        <v>148</v>
      </c>
      <c r="M21" s="4" t="s">
        <v>149</v>
      </c>
      <c r="N21" s="4" t="s">
        <v>150</v>
      </c>
      <c r="O21" s="4" t="s">
        <v>151</v>
      </c>
      <c r="P21" s="4" t="s">
        <v>152</v>
      </c>
      <c r="Q21" s="4" t="s">
        <v>60</v>
      </c>
      <c r="R21" s="3" t="str">
        <f t="shared" si="0"/>
        <v>Outstanding</v>
      </c>
      <c r="S21" s="11" t="s">
        <v>28</v>
      </c>
    </row>
    <row r="22" spans="1:19" ht="60" customHeight="1" x14ac:dyDescent="0.35">
      <c r="A22" s="9" t="s">
        <v>47</v>
      </c>
      <c r="B22" s="2" t="s">
        <v>153</v>
      </c>
      <c r="C22" s="1" t="s">
        <v>154</v>
      </c>
      <c r="D22" s="3" t="s">
        <v>34</v>
      </c>
      <c r="E22" s="3" t="s">
        <v>23</v>
      </c>
      <c r="F22" s="3" t="s">
        <v>54</v>
      </c>
      <c r="G22" s="3" t="s">
        <v>25</v>
      </c>
      <c r="H22" s="3" t="s">
        <v>26</v>
      </c>
      <c r="I22" s="3" t="s">
        <v>27</v>
      </c>
      <c r="J22" s="3" t="s">
        <v>28</v>
      </c>
      <c r="K22" s="4" t="s">
        <v>28</v>
      </c>
      <c r="L22" s="4" t="s">
        <v>155</v>
      </c>
      <c r="M22" s="4" t="s">
        <v>156</v>
      </c>
      <c r="N22" s="4" t="s">
        <v>157</v>
      </c>
      <c r="O22" s="4" t="s">
        <v>158</v>
      </c>
      <c r="P22" s="4" t="s">
        <v>159</v>
      </c>
      <c r="Q22" s="4" t="s">
        <v>60</v>
      </c>
      <c r="R22" s="3" t="str">
        <f t="shared" si="0"/>
        <v>Outstanding</v>
      </c>
      <c r="S22" s="11" t="s">
        <v>28</v>
      </c>
    </row>
    <row r="23" spans="1:19" ht="60" customHeight="1" x14ac:dyDescent="0.35">
      <c r="A23" s="9" t="s">
        <v>160</v>
      </c>
      <c r="B23" s="2" t="s">
        <v>161</v>
      </c>
      <c r="C23" s="1" t="s">
        <v>162</v>
      </c>
      <c r="D23" s="3" t="s">
        <v>34</v>
      </c>
      <c r="E23" s="3" t="s">
        <v>23</v>
      </c>
      <c r="F23" s="3" t="s">
        <v>24</v>
      </c>
      <c r="G23" s="3" t="s">
        <v>25</v>
      </c>
      <c r="H23" s="3" t="s">
        <v>26</v>
      </c>
      <c r="I23" s="3" t="s">
        <v>27</v>
      </c>
      <c r="J23" s="3" t="s">
        <v>28</v>
      </c>
      <c r="K23" s="4" t="s">
        <v>28</v>
      </c>
      <c r="L23" s="4" t="s">
        <v>163</v>
      </c>
      <c r="M23" s="4" t="s">
        <v>164</v>
      </c>
      <c r="N23" s="4"/>
      <c r="O23" s="4"/>
      <c r="P23" s="4"/>
      <c r="Q23" s="4"/>
      <c r="R23" s="3" t="str">
        <f t="shared" si="0"/>
        <v>Outstanding</v>
      </c>
      <c r="S23" s="11" t="s">
        <v>28</v>
      </c>
    </row>
    <row r="24" spans="1:19" ht="60" customHeight="1" x14ac:dyDescent="0.35">
      <c r="A24" s="9" t="s">
        <v>160</v>
      </c>
      <c r="B24" s="2" t="s">
        <v>165</v>
      </c>
      <c r="C24" s="1" t="s">
        <v>166</v>
      </c>
      <c r="D24" s="3" t="s">
        <v>34</v>
      </c>
      <c r="E24" s="3" t="s">
        <v>23</v>
      </c>
      <c r="F24" s="3" t="s">
        <v>54</v>
      </c>
      <c r="G24" s="3" t="s">
        <v>25</v>
      </c>
      <c r="H24" s="3" t="s">
        <v>26</v>
      </c>
      <c r="I24" s="3" t="s">
        <v>27</v>
      </c>
      <c r="J24" s="3" t="s">
        <v>28</v>
      </c>
      <c r="K24" s="4" t="s">
        <v>28</v>
      </c>
      <c r="L24" s="4" t="s">
        <v>167</v>
      </c>
      <c r="M24" s="4" t="s">
        <v>168</v>
      </c>
      <c r="N24" s="4" t="s">
        <v>169</v>
      </c>
      <c r="O24" s="4" t="s">
        <v>170</v>
      </c>
      <c r="P24" s="4" t="s">
        <v>171</v>
      </c>
      <c r="Q24" s="4" t="s">
        <v>172</v>
      </c>
      <c r="R24" s="3" t="str">
        <f t="shared" si="0"/>
        <v>Outstanding</v>
      </c>
      <c r="S24" s="11" t="s">
        <v>28</v>
      </c>
    </row>
    <row r="25" spans="1:19" ht="60" customHeight="1" x14ac:dyDescent="0.35">
      <c r="A25" s="9" t="s">
        <v>160</v>
      </c>
      <c r="B25" s="2" t="s">
        <v>173</v>
      </c>
      <c r="C25" s="1" t="s">
        <v>174</v>
      </c>
      <c r="D25" s="3" t="s">
        <v>34</v>
      </c>
      <c r="E25" s="3" t="s">
        <v>23</v>
      </c>
      <c r="F25" s="3" t="s">
        <v>54</v>
      </c>
      <c r="G25" s="3" t="s">
        <v>25</v>
      </c>
      <c r="H25" s="3" t="s">
        <v>26</v>
      </c>
      <c r="I25" s="3" t="s">
        <v>27</v>
      </c>
      <c r="J25" s="3" t="s">
        <v>28</v>
      </c>
      <c r="K25" s="4" t="s">
        <v>28</v>
      </c>
      <c r="L25" s="4" t="s">
        <v>175</v>
      </c>
      <c r="M25" s="4" t="s">
        <v>176</v>
      </c>
      <c r="N25" s="4" t="s">
        <v>177</v>
      </c>
      <c r="O25" s="4" t="s">
        <v>178</v>
      </c>
      <c r="P25" s="4" t="s">
        <v>179</v>
      </c>
      <c r="Q25" s="4" t="s">
        <v>180</v>
      </c>
      <c r="R25" s="3" t="str">
        <f t="shared" si="0"/>
        <v>Outstanding</v>
      </c>
      <c r="S25" s="11" t="s">
        <v>28</v>
      </c>
    </row>
    <row r="26" spans="1:19" ht="60" customHeight="1" x14ac:dyDescent="0.35">
      <c r="A26" s="9" t="s">
        <v>160</v>
      </c>
      <c r="B26" s="2" t="s">
        <v>181</v>
      </c>
      <c r="C26" s="1" t="s">
        <v>182</v>
      </c>
      <c r="D26" s="3" t="s">
        <v>34</v>
      </c>
      <c r="E26" s="3" t="s">
        <v>23</v>
      </c>
      <c r="F26" s="3" t="s">
        <v>54</v>
      </c>
      <c r="G26" s="3" t="s">
        <v>25</v>
      </c>
      <c r="H26" s="3" t="s">
        <v>26</v>
      </c>
      <c r="I26" s="3" t="s">
        <v>27</v>
      </c>
      <c r="J26" s="3" t="s">
        <v>28</v>
      </c>
      <c r="K26" s="4" t="s">
        <v>28</v>
      </c>
      <c r="L26" s="4" t="s">
        <v>183</v>
      </c>
      <c r="M26" s="4" t="s">
        <v>184</v>
      </c>
      <c r="N26" s="4" t="s">
        <v>185</v>
      </c>
      <c r="O26" s="4" t="s">
        <v>186</v>
      </c>
      <c r="P26" s="4" t="s">
        <v>187</v>
      </c>
      <c r="Q26" s="4" t="s">
        <v>188</v>
      </c>
      <c r="R26" s="3" t="str">
        <f t="shared" si="0"/>
        <v>Outstanding</v>
      </c>
      <c r="S26" s="11" t="s">
        <v>28</v>
      </c>
    </row>
    <row r="27" spans="1:19" ht="60" customHeight="1" x14ac:dyDescent="0.35">
      <c r="A27" s="9" t="s">
        <v>160</v>
      </c>
      <c r="B27" s="2" t="s">
        <v>189</v>
      </c>
      <c r="C27" s="1" t="s">
        <v>190</v>
      </c>
      <c r="D27" s="3" t="s">
        <v>34</v>
      </c>
      <c r="E27" s="3" t="s">
        <v>23</v>
      </c>
      <c r="F27" s="3" t="s">
        <v>54</v>
      </c>
      <c r="G27" s="3" t="s">
        <v>25</v>
      </c>
      <c r="H27" s="3" t="s">
        <v>26</v>
      </c>
      <c r="I27" s="3" t="s">
        <v>27</v>
      </c>
      <c r="J27" s="3" t="s">
        <v>28</v>
      </c>
      <c r="K27" s="4" t="s">
        <v>28</v>
      </c>
      <c r="L27" s="4" t="s">
        <v>191</v>
      </c>
      <c r="M27" s="4" t="s">
        <v>192</v>
      </c>
      <c r="N27" s="4" t="s">
        <v>193</v>
      </c>
      <c r="O27" s="4" t="s">
        <v>194</v>
      </c>
      <c r="P27" s="4" t="s">
        <v>195</v>
      </c>
      <c r="Q27" s="4" t="s">
        <v>196</v>
      </c>
      <c r="R27" s="3" t="str">
        <f t="shared" si="0"/>
        <v>Outstanding</v>
      </c>
      <c r="S27" s="11" t="s">
        <v>28</v>
      </c>
    </row>
    <row r="28" spans="1:19" ht="60" customHeight="1" x14ac:dyDescent="0.35">
      <c r="A28" s="9" t="s">
        <v>160</v>
      </c>
      <c r="B28" s="2" t="s">
        <v>197</v>
      </c>
      <c r="C28" s="1" t="s">
        <v>198</v>
      </c>
      <c r="D28" s="3" t="s">
        <v>34</v>
      </c>
      <c r="E28" s="3" t="s">
        <v>23</v>
      </c>
      <c r="F28" s="3" t="s">
        <v>54</v>
      </c>
      <c r="G28" s="3" t="s">
        <v>25</v>
      </c>
      <c r="H28" s="3" t="s">
        <v>26</v>
      </c>
      <c r="I28" s="3" t="s">
        <v>27</v>
      </c>
      <c r="J28" s="3" t="s">
        <v>28</v>
      </c>
      <c r="K28" s="4" t="s">
        <v>28</v>
      </c>
      <c r="L28" s="4" t="s">
        <v>199</v>
      </c>
      <c r="M28" s="4" t="s">
        <v>200</v>
      </c>
      <c r="N28" s="4" t="s">
        <v>201</v>
      </c>
      <c r="O28" s="4" t="s">
        <v>202</v>
      </c>
      <c r="P28" s="4" t="s">
        <v>203</v>
      </c>
      <c r="Q28" s="4" t="s">
        <v>196</v>
      </c>
      <c r="R28" s="3" t="str">
        <f t="shared" si="0"/>
        <v>Outstanding</v>
      </c>
      <c r="S28" s="11" t="s">
        <v>28</v>
      </c>
    </row>
    <row r="29" spans="1:19" ht="60" customHeight="1" x14ac:dyDescent="0.35">
      <c r="A29" s="9" t="s">
        <v>160</v>
      </c>
      <c r="B29" s="2" t="s">
        <v>204</v>
      </c>
      <c r="C29" s="1" t="s">
        <v>205</v>
      </c>
      <c r="D29" s="3" t="s">
        <v>34</v>
      </c>
      <c r="E29" s="3" t="s">
        <v>23</v>
      </c>
      <c r="F29" s="3" t="s">
        <v>54</v>
      </c>
      <c r="G29" s="3" t="s">
        <v>25</v>
      </c>
      <c r="H29" s="3" t="s">
        <v>26</v>
      </c>
      <c r="I29" s="3" t="s">
        <v>27</v>
      </c>
      <c r="J29" s="3" t="s">
        <v>28</v>
      </c>
      <c r="K29" s="4" t="s">
        <v>28</v>
      </c>
      <c r="L29" s="4" t="s">
        <v>206</v>
      </c>
      <c r="M29" s="4" t="s">
        <v>207</v>
      </c>
      <c r="N29" s="4" t="s">
        <v>208</v>
      </c>
      <c r="O29" s="4" t="s">
        <v>209</v>
      </c>
      <c r="P29" s="4" t="s">
        <v>210</v>
      </c>
      <c r="Q29" s="4" t="s">
        <v>196</v>
      </c>
      <c r="R29" s="3" t="str">
        <f t="shared" si="0"/>
        <v>Outstanding</v>
      </c>
      <c r="S29" s="11" t="s">
        <v>28</v>
      </c>
    </row>
    <row r="30" spans="1:19" ht="60" customHeight="1" x14ac:dyDescent="0.35">
      <c r="A30" s="9" t="s">
        <v>160</v>
      </c>
      <c r="B30" s="2" t="s">
        <v>211</v>
      </c>
      <c r="C30" s="1" t="s">
        <v>212</v>
      </c>
      <c r="D30" s="3" t="s">
        <v>34</v>
      </c>
      <c r="E30" s="3" t="s">
        <v>23</v>
      </c>
      <c r="F30" s="3" t="s">
        <v>54</v>
      </c>
      <c r="G30" s="3" t="s">
        <v>25</v>
      </c>
      <c r="H30" s="3" t="s">
        <v>26</v>
      </c>
      <c r="I30" s="3" t="s">
        <v>27</v>
      </c>
      <c r="J30" s="3" t="s">
        <v>28</v>
      </c>
      <c r="K30" s="4" t="s">
        <v>28</v>
      </c>
      <c r="L30" s="4" t="s">
        <v>213</v>
      </c>
      <c r="M30" s="4" t="s">
        <v>214</v>
      </c>
      <c r="N30" s="4" t="s">
        <v>215</v>
      </c>
      <c r="O30" s="4" t="s">
        <v>194</v>
      </c>
      <c r="P30" s="4" t="s">
        <v>216</v>
      </c>
      <c r="Q30" s="4" t="s">
        <v>196</v>
      </c>
      <c r="R30" s="3" t="str">
        <f t="shared" si="0"/>
        <v>Outstanding</v>
      </c>
      <c r="S30" s="11" t="s">
        <v>28</v>
      </c>
    </row>
    <row r="31" spans="1:19" ht="60" customHeight="1" x14ac:dyDescent="0.35">
      <c r="A31" s="9" t="s">
        <v>160</v>
      </c>
      <c r="B31" s="2" t="s">
        <v>217</v>
      </c>
      <c r="C31" s="1" t="s">
        <v>218</v>
      </c>
      <c r="D31" s="3" t="s">
        <v>34</v>
      </c>
      <c r="E31" s="3" t="s">
        <v>23</v>
      </c>
      <c r="F31" s="3" t="s">
        <v>54</v>
      </c>
      <c r="G31" s="3" t="s">
        <v>25</v>
      </c>
      <c r="H31" s="3" t="s">
        <v>26</v>
      </c>
      <c r="I31" s="3" t="s">
        <v>27</v>
      </c>
      <c r="J31" s="3" t="s">
        <v>28</v>
      </c>
      <c r="K31" s="4" t="s">
        <v>28</v>
      </c>
      <c r="L31" s="4" t="s">
        <v>219</v>
      </c>
      <c r="M31" s="4" t="s">
        <v>220</v>
      </c>
      <c r="N31" s="4" t="s">
        <v>221</v>
      </c>
      <c r="O31" s="4" t="s">
        <v>222</v>
      </c>
      <c r="P31" s="4" t="s">
        <v>223</v>
      </c>
      <c r="Q31" s="4" t="s">
        <v>196</v>
      </c>
      <c r="R31" s="3" t="str">
        <f t="shared" si="0"/>
        <v>Outstanding</v>
      </c>
      <c r="S31" s="11" t="s">
        <v>28</v>
      </c>
    </row>
    <row r="32" spans="1:19" ht="60" customHeight="1" x14ac:dyDescent="0.35">
      <c r="A32" s="9" t="s">
        <v>160</v>
      </c>
      <c r="B32" s="2" t="s">
        <v>224</v>
      </c>
      <c r="C32" s="1" t="s">
        <v>225</v>
      </c>
      <c r="D32" s="3" t="s">
        <v>34</v>
      </c>
      <c r="E32" s="3" t="s">
        <v>23</v>
      </c>
      <c r="F32" s="3" t="s">
        <v>54</v>
      </c>
      <c r="G32" s="3" t="s">
        <v>25</v>
      </c>
      <c r="H32" s="3" t="s">
        <v>26</v>
      </c>
      <c r="I32" s="3" t="s">
        <v>27</v>
      </c>
      <c r="J32" s="3" t="s">
        <v>28</v>
      </c>
      <c r="K32" s="4" t="s">
        <v>28</v>
      </c>
      <c r="L32" s="4" t="s">
        <v>226</v>
      </c>
      <c r="M32" s="4" t="s">
        <v>227</v>
      </c>
      <c r="N32" s="4" t="s">
        <v>228</v>
      </c>
      <c r="O32" s="4" t="s">
        <v>229</v>
      </c>
      <c r="P32" s="4" t="s">
        <v>230</v>
      </c>
      <c r="Q32" s="4" t="s">
        <v>231</v>
      </c>
      <c r="R32" s="3" t="str">
        <f t="shared" si="0"/>
        <v>Outstanding</v>
      </c>
      <c r="S32" s="11" t="s">
        <v>28</v>
      </c>
    </row>
    <row r="33" spans="1:19" ht="60" customHeight="1" x14ac:dyDescent="0.35">
      <c r="A33" s="9" t="s">
        <v>232</v>
      </c>
      <c r="B33" s="2" t="s">
        <v>233</v>
      </c>
      <c r="C33" s="1" t="s">
        <v>234</v>
      </c>
      <c r="D33" s="3" t="s">
        <v>34</v>
      </c>
      <c r="E33" s="3" t="s">
        <v>23</v>
      </c>
      <c r="F33" s="3" t="s">
        <v>24</v>
      </c>
      <c r="G33" s="3" t="s">
        <v>25</v>
      </c>
      <c r="H33" s="3" t="s">
        <v>26</v>
      </c>
      <c r="I33" s="3" t="s">
        <v>27</v>
      </c>
      <c r="J33" s="3" t="s">
        <v>28</v>
      </c>
      <c r="K33" s="4" t="s">
        <v>28</v>
      </c>
      <c r="L33" s="4" t="s">
        <v>235</v>
      </c>
      <c r="M33" s="4" t="s">
        <v>236</v>
      </c>
      <c r="N33" s="4"/>
      <c r="O33" s="4"/>
      <c r="P33" s="4"/>
      <c r="Q33" s="4"/>
      <c r="R33" s="3" t="str">
        <f t="shared" si="0"/>
        <v>Outstanding</v>
      </c>
      <c r="S33" s="11" t="s">
        <v>28</v>
      </c>
    </row>
    <row r="34" spans="1:19" ht="60" customHeight="1" x14ac:dyDescent="0.35">
      <c r="A34" s="9" t="s">
        <v>232</v>
      </c>
      <c r="B34" s="2" t="s">
        <v>237</v>
      </c>
      <c r="C34" s="1" t="s">
        <v>238</v>
      </c>
      <c r="D34" s="3" t="s">
        <v>34</v>
      </c>
      <c r="E34" s="3" t="s">
        <v>23</v>
      </c>
      <c r="F34" s="3" t="s">
        <v>24</v>
      </c>
      <c r="G34" s="3" t="s">
        <v>25</v>
      </c>
      <c r="H34" s="3" t="s">
        <v>26</v>
      </c>
      <c r="I34" s="3" t="s">
        <v>27</v>
      </c>
      <c r="J34" s="3" t="s">
        <v>28</v>
      </c>
      <c r="K34" s="4" t="s">
        <v>28</v>
      </c>
      <c r="L34" s="4" t="s">
        <v>239</v>
      </c>
      <c r="M34" s="4"/>
      <c r="N34" s="4"/>
      <c r="O34" s="4"/>
      <c r="P34" s="4"/>
      <c r="Q34" s="4"/>
      <c r="R34" s="3" t="str">
        <f t="shared" si="0"/>
        <v>Outstanding</v>
      </c>
      <c r="S34" s="11" t="s">
        <v>28</v>
      </c>
    </row>
    <row r="35" spans="1:19" ht="60" customHeight="1" x14ac:dyDescent="0.35">
      <c r="A35" s="9" t="s">
        <v>232</v>
      </c>
      <c r="B35" s="2" t="s">
        <v>240</v>
      </c>
      <c r="C35" s="1" t="s">
        <v>241</v>
      </c>
      <c r="D35" s="3" t="s">
        <v>34</v>
      </c>
      <c r="E35" s="3" t="s">
        <v>23</v>
      </c>
      <c r="F35" s="3" t="s">
        <v>24</v>
      </c>
      <c r="G35" s="3" t="s">
        <v>25</v>
      </c>
      <c r="H35" s="3" t="s">
        <v>26</v>
      </c>
      <c r="I35" s="3" t="s">
        <v>27</v>
      </c>
      <c r="J35" s="3" t="s">
        <v>28</v>
      </c>
      <c r="K35" s="4" t="s">
        <v>28</v>
      </c>
      <c r="L35" s="4" t="s">
        <v>242</v>
      </c>
      <c r="M35" s="4"/>
      <c r="N35" s="4"/>
      <c r="O35" s="4"/>
      <c r="P35" s="4"/>
      <c r="Q35" s="4"/>
      <c r="R35" s="3" t="str">
        <f t="shared" si="0"/>
        <v>Outstanding</v>
      </c>
      <c r="S35" s="11" t="s">
        <v>28</v>
      </c>
    </row>
    <row r="36" spans="1:19" ht="60" customHeight="1" x14ac:dyDescent="0.35">
      <c r="A36" s="9" t="s">
        <v>232</v>
      </c>
      <c r="B36" s="2" t="s">
        <v>243</v>
      </c>
      <c r="C36" s="1" t="s">
        <v>244</v>
      </c>
      <c r="D36" s="3" t="s">
        <v>34</v>
      </c>
      <c r="E36" s="3" t="s">
        <v>23</v>
      </c>
      <c r="F36" s="3" t="s">
        <v>24</v>
      </c>
      <c r="G36" s="3" t="s">
        <v>25</v>
      </c>
      <c r="H36" s="3" t="s">
        <v>26</v>
      </c>
      <c r="I36" s="3" t="s">
        <v>27</v>
      </c>
      <c r="J36" s="3" t="s">
        <v>28</v>
      </c>
      <c r="K36" s="4" t="s">
        <v>28</v>
      </c>
      <c r="L36" s="4" t="s">
        <v>245</v>
      </c>
      <c r="M36" s="4"/>
      <c r="N36" s="4"/>
      <c r="O36" s="4"/>
      <c r="P36" s="4"/>
      <c r="Q36" s="4"/>
      <c r="R36" s="3" t="str">
        <f t="shared" si="0"/>
        <v>Outstanding</v>
      </c>
      <c r="S36" s="11" t="s">
        <v>28</v>
      </c>
    </row>
    <row r="37" spans="1:19" ht="60" customHeight="1" x14ac:dyDescent="0.35">
      <c r="A37" s="9" t="s">
        <v>246</v>
      </c>
      <c r="B37" s="2" t="s">
        <v>247</v>
      </c>
      <c r="C37" s="1" t="s">
        <v>248</v>
      </c>
      <c r="D37" s="3" t="s">
        <v>34</v>
      </c>
      <c r="E37" s="3" t="s">
        <v>23</v>
      </c>
      <c r="F37" s="3" t="s">
        <v>24</v>
      </c>
      <c r="G37" s="3" t="s">
        <v>25</v>
      </c>
      <c r="H37" s="3" t="s">
        <v>26</v>
      </c>
      <c r="I37" s="3" t="s">
        <v>27</v>
      </c>
      <c r="J37" s="3" t="s">
        <v>28</v>
      </c>
      <c r="K37" s="4" t="s">
        <v>28</v>
      </c>
      <c r="L37" s="4" t="s">
        <v>249</v>
      </c>
      <c r="M37" s="4" t="s">
        <v>250</v>
      </c>
      <c r="N37" s="4"/>
      <c r="O37" s="4"/>
      <c r="P37" s="4"/>
      <c r="Q37" s="4"/>
      <c r="R37" s="3" t="str">
        <f t="shared" si="0"/>
        <v>Outstanding</v>
      </c>
      <c r="S37" s="11" t="s">
        <v>28</v>
      </c>
    </row>
    <row r="38" spans="1:19" ht="60" customHeight="1" x14ac:dyDescent="0.35">
      <c r="A38" s="9" t="s">
        <v>246</v>
      </c>
      <c r="B38" s="2" t="s">
        <v>251</v>
      </c>
      <c r="C38" s="1" t="s">
        <v>252</v>
      </c>
      <c r="D38" s="3" t="s">
        <v>34</v>
      </c>
      <c r="E38" s="3" t="s">
        <v>23</v>
      </c>
      <c r="F38" s="3" t="s">
        <v>54</v>
      </c>
      <c r="G38" s="3" t="s">
        <v>25</v>
      </c>
      <c r="H38" s="3" t="s">
        <v>26</v>
      </c>
      <c r="I38" s="3" t="s">
        <v>27</v>
      </c>
      <c r="J38" s="3" t="s">
        <v>28</v>
      </c>
      <c r="K38" s="4" t="s">
        <v>28</v>
      </c>
      <c r="L38" s="4" t="s">
        <v>253</v>
      </c>
      <c r="M38" s="4" t="s">
        <v>254</v>
      </c>
      <c r="N38" s="4" t="s">
        <v>255</v>
      </c>
      <c r="O38" s="4" t="s">
        <v>256</v>
      </c>
      <c r="P38" s="4" t="s">
        <v>257</v>
      </c>
      <c r="Q38" s="4" t="s">
        <v>258</v>
      </c>
      <c r="R38" s="3" t="str">
        <f t="shared" si="0"/>
        <v>Outstanding</v>
      </c>
      <c r="S38" s="11" t="s">
        <v>28</v>
      </c>
    </row>
    <row r="39" spans="1:19" ht="60" customHeight="1" x14ac:dyDescent="0.35">
      <c r="A39" s="9" t="s">
        <v>246</v>
      </c>
      <c r="B39" s="2" t="s">
        <v>259</v>
      </c>
      <c r="C39" s="1" t="s">
        <v>260</v>
      </c>
      <c r="D39" s="3" t="s">
        <v>34</v>
      </c>
      <c r="E39" s="3" t="s">
        <v>23</v>
      </c>
      <c r="F39" s="3" t="s">
        <v>54</v>
      </c>
      <c r="G39" s="3" t="s">
        <v>25</v>
      </c>
      <c r="H39" s="3" t="s">
        <v>26</v>
      </c>
      <c r="I39" s="3" t="s">
        <v>27</v>
      </c>
      <c r="J39" s="3" t="s">
        <v>28</v>
      </c>
      <c r="K39" s="4" t="s">
        <v>28</v>
      </c>
      <c r="L39" s="4" t="s">
        <v>261</v>
      </c>
      <c r="M39" s="4" t="s">
        <v>262</v>
      </c>
      <c r="N39" s="4" t="s">
        <v>263</v>
      </c>
      <c r="O39" s="4" t="s">
        <v>264</v>
      </c>
      <c r="P39" s="4" t="s">
        <v>265</v>
      </c>
      <c r="Q39" s="4" t="s">
        <v>266</v>
      </c>
      <c r="R39" s="3" t="str">
        <f t="shared" si="0"/>
        <v>Outstanding</v>
      </c>
      <c r="S39" s="11" t="s">
        <v>28</v>
      </c>
    </row>
    <row r="40" spans="1:19" ht="60" customHeight="1" x14ac:dyDescent="0.35">
      <c r="A40" s="9" t="s">
        <v>246</v>
      </c>
      <c r="B40" s="2" t="s">
        <v>267</v>
      </c>
      <c r="C40" s="1" t="s">
        <v>268</v>
      </c>
      <c r="D40" s="3" t="s">
        <v>34</v>
      </c>
      <c r="E40" s="3" t="s">
        <v>23</v>
      </c>
      <c r="F40" s="3" t="s">
        <v>54</v>
      </c>
      <c r="G40" s="3" t="s">
        <v>25</v>
      </c>
      <c r="H40" s="3" t="s">
        <v>26</v>
      </c>
      <c r="I40" s="3" t="s">
        <v>27</v>
      </c>
      <c r="J40" s="3" t="s">
        <v>28</v>
      </c>
      <c r="K40" s="4" t="s">
        <v>28</v>
      </c>
      <c r="L40" s="4" t="s">
        <v>269</v>
      </c>
      <c r="M40" s="4" t="s">
        <v>270</v>
      </c>
      <c r="N40" s="4" t="s">
        <v>271</v>
      </c>
      <c r="O40" s="4" t="s">
        <v>272</v>
      </c>
      <c r="P40" s="4" t="s">
        <v>273</v>
      </c>
      <c r="Q40" s="4" t="s">
        <v>274</v>
      </c>
      <c r="R40" s="3" t="str">
        <f t="shared" si="0"/>
        <v>Outstanding</v>
      </c>
      <c r="S40" s="11" t="s">
        <v>28</v>
      </c>
    </row>
    <row r="41" spans="1:19" ht="60" customHeight="1" x14ac:dyDescent="0.35">
      <c r="A41" s="9" t="s">
        <v>246</v>
      </c>
      <c r="B41" s="2" t="s">
        <v>275</v>
      </c>
      <c r="C41" s="1" t="s">
        <v>276</v>
      </c>
      <c r="D41" s="3" t="s">
        <v>34</v>
      </c>
      <c r="E41" s="3" t="s">
        <v>23</v>
      </c>
      <c r="F41" s="3" t="s">
        <v>54</v>
      </c>
      <c r="G41" s="3" t="s">
        <v>25</v>
      </c>
      <c r="H41" s="3" t="s">
        <v>26</v>
      </c>
      <c r="I41" s="3" t="s">
        <v>27</v>
      </c>
      <c r="J41" s="3" t="s">
        <v>28</v>
      </c>
      <c r="K41" s="4" t="s">
        <v>28</v>
      </c>
      <c r="L41" s="4" t="s">
        <v>277</v>
      </c>
      <c r="M41" s="4" t="s">
        <v>278</v>
      </c>
      <c r="N41" s="4" t="s">
        <v>279</v>
      </c>
      <c r="O41" s="4" t="s">
        <v>264</v>
      </c>
      <c r="P41" s="4" t="s">
        <v>280</v>
      </c>
      <c r="Q41" s="4" t="s">
        <v>281</v>
      </c>
      <c r="R41" s="3" t="str">
        <f t="shared" si="0"/>
        <v>Outstanding</v>
      </c>
      <c r="S41" s="11" t="s">
        <v>28</v>
      </c>
    </row>
    <row r="42" spans="1:19" ht="60" customHeight="1" x14ac:dyDescent="0.35">
      <c r="A42" s="9" t="s">
        <v>246</v>
      </c>
      <c r="B42" s="2" t="s">
        <v>282</v>
      </c>
      <c r="C42" s="1" t="s">
        <v>283</v>
      </c>
      <c r="D42" s="3" t="s">
        <v>34</v>
      </c>
      <c r="E42" s="3" t="s">
        <v>23</v>
      </c>
      <c r="F42" s="3" t="s">
        <v>24</v>
      </c>
      <c r="G42" s="3" t="s">
        <v>25</v>
      </c>
      <c r="H42" s="3" t="s">
        <v>26</v>
      </c>
      <c r="I42" s="3" t="s">
        <v>27</v>
      </c>
      <c r="J42" s="3" t="s">
        <v>28</v>
      </c>
      <c r="K42" s="4" t="s">
        <v>28</v>
      </c>
      <c r="L42" s="4" t="s">
        <v>284</v>
      </c>
      <c r="M42" s="4"/>
      <c r="N42" s="4"/>
      <c r="O42" s="4"/>
      <c r="P42" s="4"/>
      <c r="Q42" s="4"/>
      <c r="R42" s="3" t="str">
        <f t="shared" si="0"/>
        <v>Outstanding</v>
      </c>
      <c r="S42" s="11" t="s">
        <v>28</v>
      </c>
    </row>
    <row r="43" spans="1:19" ht="60" customHeight="1" x14ac:dyDescent="0.35">
      <c r="A43" s="9" t="s">
        <v>246</v>
      </c>
      <c r="B43" s="2" t="s">
        <v>285</v>
      </c>
      <c r="C43" s="1" t="s">
        <v>286</v>
      </c>
      <c r="D43" s="3" t="s">
        <v>34</v>
      </c>
      <c r="E43" s="3" t="s">
        <v>23</v>
      </c>
      <c r="F43" s="3" t="s">
        <v>24</v>
      </c>
      <c r="G43" s="3" t="s">
        <v>25</v>
      </c>
      <c r="H43" s="3" t="s">
        <v>26</v>
      </c>
      <c r="I43" s="3" t="s">
        <v>27</v>
      </c>
      <c r="J43" s="3" t="s">
        <v>28</v>
      </c>
      <c r="K43" s="4" t="s">
        <v>28</v>
      </c>
      <c r="L43" s="4" t="s">
        <v>287</v>
      </c>
      <c r="M43" s="4"/>
      <c r="N43" s="4"/>
      <c r="O43" s="4"/>
      <c r="P43" s="4"/>
      <c r="Q43" s="4"/>
      <c r="R43" s="3" t="str">
        <f t="shared" si="0"/>
        <v>Outstanding</v>
      </c>
      <c r="S43" s="11" t="s">
        <v>28</v>
      </c>
    </row>
    <row r="44" spans="1:19" ht="60" customHeight="1" x14ac:dyDescent="0.35">
      <c r="A44" s="9" t="s">
        <v>246</v>
      </c>
      <c r="B44" s="2" t="s">
        <v>288</v>
      </c>
      <c r="C44" s="1" t="s">
        <v>289</v>
      </c>
      <c r="D44" s="3" t="s">
        <v>34</v>
      </c>
      <c r="E44" s="3" t="s">
        <v>23</v>
      </c>
      <c r="F44" s="3" t="s">
        <v>54</v>
      </c>
      <c r="G44" s="3" t="s">
        <v>25</v>
      </c>
      <c r="H44" s="3" t="s">
        <v>26</v>
      </c>
      <c r="I44" s="3" t="s">
        <v>27</v>
      </c>
      <c r="J44" s="3" t="s">
        <v>28</v>
      </c>
      <c r="K44" s="4" t="s">
        <v>28</v>
      </c>
      <c r="L44" s="4" t="s">
        <v>290</v>
      </c>
      <c r="M44" s="4" t="s">
        <v>291</v>
      </c>
      <c r="N44" s="4" t="s">
        <v>292</v>
      </c>
      <c r="O44" s="4" t="s">
        <v>293</v>
      </c>
      <c r="P44" s="4" t="s">
        <v>294</v>
      </c>
      <c r="Q44" s="4" t="s">
        <v>295</v>
      </c>
      <c r="R44" s="3" t="str">
        <f t="shared" si="0"/>
        <v>Outstanding</v>
      </c>
      <c r="S44" s="11" t="s">
        <v>28</v>
      </c>
    </row>
    <row r="45" spans="1:19" ht="60" customHeight="1" x14ac:dyDescent="0.35">
      <c r="A45" s="9" t="s">
        <v>246</v>
      </c>
      <c r="B45" s="2" t="s">
        <v>296</v>
      </c>
      <c r="C45" s="1" t="s">
        <v>297</v>
      </c>
      <c r="D45" s="3" t="s">
        <v>34</v>
      </c>
      <c r="E45" s="3" t="s">
        <v>23</v>
      </c>
      <c r="F45" s="3" t="s">
        <v>54</v>
      </c>
      <c r="G45" s="3" t="s">
        <v>25</v>
      </c>
      <c r="H45" s="3" t="s">
        <v>26</v>
      </c>
      <c r="I45" s="3" t="s">
        <v>27</v>
      </c>
      <c r="J45" s="3" t="s">
        <v>28</v>
      </c>
      <c r="K45" s="4" t="s">
        <v>28</v>
      </c>
      <c r="L45" s="4" t="s">
        <v>298</v>
      </c>
      <c r="M45" s="4" t="s">
        <v>299</v>
      </c>
      <c r="N45" s="4" t="s">
        <v>300</v>
      </c>
      <c r="O45" s="4" t="s">
        <v>301</v>
      </c>
      <c r="P45" s="4" t="s">
        <v>302</v>
      </c>
      <c r="Q45" s="4" t="s">
        <v>303</v>
      </c>
      <c r="R45" s="3" t="str">
        <f t="shared" si="0"/>
        <v>Outstanding</v>
      </c>
      <c r="S45" s="11" t="s">
        <v>28</v>
      </c>
    </row>
    <row r="46" spans="1:19" ht="60" customHeight="1" x14ac:dyDescent="0.35">
      <c r="A46" s="9" t="s">
        <v>246</v>
      </c>
      <c r="B46" s="2" t="s">
        <v>304</v>
      </c>
      <c r="C46" s="1" t="s">
        <v>305</v>
      </c>
      <c r="D46" s="3" t="s">
        <v>34</v>
      </c>
      <c r="E46" s="3" t="s">
        <v>23</v>
      </c>
      <c r="F46" s="3" t="s">
        <v>54</v>
      </c>
      <c r="G46" s="3" t="s">
        <v>25</v>
      </c>
      <c r="H46" s="3" t="s">
        <v>26</v>
      </c>
      <c r="I46" s="3" t="s">
        <v>27</v>
      </c>
      <c r="J46" s="3" t="s">
        <v>28</v>
      </c>
      <c r="K46" s="4" t="s">
        <v>28</v>
      </c>
      <c r="L46" s="4" t="s">
        <v>306</v>
      </c>
      <c r="M46" s="4" t="s">
        <v>307</v>
      </c>
      <c r="N46" s="4" t="s">
        <v>308</v>
      </c>
      <c r="O46" s="4" t="s">
        <v>309</v>
      </c>
      <c r="P46" s="4" t="s">
        <v>310</v>
      </c>
      <c r="Q46" s="4" t="s">
        <v>311</v>
      </c>
      <c r="R46" s="3" t="str">
        <f t="shared" si="0"/>
        <v>Outstanding</v>
      </c>
      <c r="S46" s="11" t="s">
        <v>28</v>
      </c>
    </row>
    <row r="47" spans="1:19" ht="60" customHeight="1" x14ac:dyDescent="0.35">
      <c r="A47" s="9" t="s">
        <v>312</v>
      </c>
      <c r="B47" s="2" t="s">
        <v>313</v>
      </c>
      <c r="C47" s="1" t="s">
        <v>314</v>
      </c>
      <c r="D47" s="3" t="s">
        <v>34</v>
      </c>
      <c r="E47" s="3" t="s">
        <v>23</v>
      </c>
      <c r="F47" s="3" t="s">
        <v>24</v>
      </c>
      <c r="G47" s="3" t="s">
        <v>25</v>
      </c>
      <c r="H47" s="3" t="s">
        <v>26</v>
      </c>
      <c r="I47" s="3" t="s">
        <v>27</v>
      </c>
      <c r="J47" s="3" t="s">
        <v>28</v>
      </c>
      <c r="K47" s="4" t="s">
        <v>28</v>
      </c>
      <c r="L47" s="4" t="s">
        <v>315</v>
      </c>
      <c r="M47" s="4" t="s">
        <v>316</v>
      </c>
      <c r="N47" s="4"/>
      <c r="O47" s="4"/>
      <c r="P47" s="4"/>
      <c r="Q47" s="4"/>
      <c r="R47" s="3" t="str">
        <f t="shared" si="0"/>
        <v>Outstanding</v>
      </c>
      <c r="S47" s="11" t="s">
        <v>28</v>
      </c>
    </row>
    <row r="48" spans="1:19" ht="60" customHeight="1" x14ac:dyDescent="0.35">
      <c r="A48" s="9" t="s">
        <v>312</v>
      </c>
      <c r="B48" s="2" t="s">
        <v>317</v>
      </c>
      <c r="C48" s="1" t="s">
        <v>318</v>
      </c>
      <c r="D48" s="3" t="s">
        <v>34</v>
      </c>
      <c r="E48" s="3" t="s">
        <v>23</v>
      </c>
      <c r="F48" s="3" t="s">
        <v>54</v>
      </c>
      <c r="G48" s="3" t="s">
        <v>25</v>
      </c>
      <c r="H48" s="3" t="s">
        <v>26</v>
      </c>
      <c r="I48" s="3" t="s">
        <v>27</v>
      </c>
      <c r="J48" s="3" t="s">
        <v>28</v>
      </c>
      <c r="K48" s="4" t="s">
        <v>28</v>
      </c>
      <c r="L48" s="4" t="s">
        <v>319</v>
      </c>
      <c r="M48" s="4" t="s">
        <v>320</v>
      </c>
      <c r="N48" s="4" t="s">
        <v>321</v>
      </c>
      <c r="O48" s="4" t="s">
        <v>264</v>
      </c>
      <c r="P48" s="4" t="s">
        <v>322</v>
      </c>
      <c r="Q48" s="4" t="s">
        <v>323</v>
      </c>
      <c r="R48" s="3" t="str">
        <f t="shared" si="0"/>
        <v>Outstanding</v>
      </c>
      <c r="S48" s="11" t="s">
        <v>28</v>
      </c>
    </row>
    <row r="49" spans="1:19" ht="60" customHeight="1" x14ac:dyDescent="0.35">
      <c r="A49" s="9" t="s">
        <v>324</v>
      </c>
      <c r="B49" s="2" t="s">
        <v>325</v>
      </c>
      <c r="C49" s="1" t="s">
        <v>326</v>
      </c>
      <c r="D49" s="3" t="s">
        <v>34</v>
      </c>
      <c r="E49" s="3" t="s">
        <v>23</v>
      </c>
      <c r="F49" s="3" t="s">
        <v>24</v>
      </c>
      <c r="G49" s="3" t="s">
        <v>25</v>
      </c>
      <c r="H49" s="3" t="s">
        <v>26</v>
      </c>
      <c r="I49" s="3" t="s">
        <v>27</v>
      </c>
      <c r="J49" s="3" t="s">
        <v>28</v>
      </c>
      <c r="K49" s="4" t="s">
        <v>28</v>
      </c>
      <c r="L49" s="4" t="s">
        <v>327</v>
      </c>
      <c r="M49" s="4" t="s">
        <v>328</v>
      </c>
      <c r="N49" s="4"/>
      <c r="O49" s="4"/>
      <c r="P49" s="4"/>
      <c r="Q49" s="4"/>
      <c r="R49" s="3" t="str">
        <f t="shared" si="0"/>
        <v>Outstanding</v>
      </c>
      <c r="S49" s="11" t="s">
        <v>28</v>
      </c>
    </row>
    <row r="50" spans="1:19" ht="60" customHeight="1" x14ac:dyDescent="0.35">
      <c r="A50" s="9" t="s">
        <v>324</v>
      </c>
      <c r="B50" s="2" t="s">
        <v>329</v>
      </c>
      <c r="C50" s="1" t="s">
        <v>330</v>
      </c>
      <c r="D50" s="3" t="s">
        <v>34</v>
      </c>
      <c r="E50" s="3" t="s">
        <v>23</v>
      </c>
      <c r="F50" s="3" t="s">
        <v>54</v>
      </c>
      <c r="G50" s="3" t="s">
        <v>25</v>
      </c>
      <c r="H50" s="3" t="s">
        <v>26</v>
      </c>
      <c r="I50" s="3" t="s">
        <v>27</v>
      </c>
      <c r="J50" s="3" t="s">
        <v>28</v>
      </c>
      <c r="K50" s="4" t="s">
        <v>28</v>
      </c>
      <c r="L50" s="4" t="s">
        <v>331</v>
      </c>
      <c r="M50" s="4" t="s">
        <v>332</v>
      </c>
      <c r="N50" s="4" t="s">
        <v>333</v>
      </c>
      <c r="O50" s="4" t="s">
        <v>334</v>
      </c>
      <c r="P50" s="4" t="s">
        <v>335</v>
      </c>
      <c r="Q50" s="4" t="s">
        <v>336</v>
      </c>
      <c r="R50" s="3" t="str">
        <f t="shared" si="0"/>
        <v>Outstanding</v>
      </c>
      <c r="S50" s="11" t="s">
        <v>28</v>
      </c>
    </row>
    <row r="51" spans="1:19" ht="60" customHeight="1" x14ac:dyDescent="0.35">
      <c r="A51" s="9" t="s">
        <v>324</v>
      </c>
      <c r="B51" s="2" t="s">
        <v>337</v>
      </c>
      <c r="C51" s="1" t="s">
        <v>338</v>
      </c>
      <c r="D51" s="3" t="s">
        <v>34</v>
      </c>
      <c r="E51" s="3" t="s">
        <v>23</v>
      </c>
      <c r="F51" s="3" t="s">
        <v>54</v>
      </c>
      <c r="G51" s="3" t="s">
        <v>25</v>
      </c>
      <c r="H51" s="3" t="s">
        <v>26</v>
      </c>
      <c r="I51" s="3" t="s">
        <v>27</v>
      </c>
      <c r="J51" s="3" t="s">
        <v>28</v>
      </c>
      <c r="K51" s="4" t="s">
        <v>28</v>
      </c>
      <c r="L51" s="4" t="s">
        <v>339</v>
      </c>
      <c r="M51" s="4" t="s">
        <v>340</v>
      </c>
      <c r="N51" s="4" t="s">
        <v>341</v>
      </c>
      <c r="O51" s="4" t="s">
        <v>342</v>
      </c>
      <c r="P51" s="4" t="s">
        <v>343</v>
      </c>
      <c r="Q51" s="4" t="s">
        <v>344</v>
      </c>
      <c r="R51" s="3" t="str">
        <f t="shared" si="0"/>
        <v>Outstanding</v>
      </c>
      <c r="S51" s="11" t="s">
        <v>28</v>
      </c>
    </row>
    <row r="52" spans="1:19" ht="60" customHeight="1" x14ac:dyDescent="0.35">
      <c r="A52" s="9" t="s">
        <v>324</v>
      </c>
      <c r="B52" s="2" t="s">
        <v>345</v>
      </c>
      <c r="C52" s="1" t="s">
        <v>346</v>
      </c>
      <c r="D52" s="3" t="s">
        <v>34</v>
      </c>
      <c r="E52" s="3" t="s">
        <v>23</v>
      </c>
      <c r="F52" s="3" t="s">
        <v>54</v>
      </c>
      <c r="G52" s="3" t="s">
        <v>25</v>
      </c>
      <c r="H52" s="3" t="s">
        <v>26</v>
      </c>
      <c r="I52" s="3" t="s">
        <v>27</v>
      </c>
      <c r="J52" s="3" t="s">
        <v>28</v>
      </c>
      <c r="K52" s="4" t="s">
        <v>28</v>
      </c>
      <c r="L52" s="4" t="s">
        <v>347</v>
      </c>
      <c r="M52" s="4" t="s">
        <v>348</v>
      </c>
      <c r="N52" s="4" t="s">
        <v>349</v>
      </c>
      <c r="O52" s="4" t="s">
        <v>350</v>
      </c>
      <c r="P52" s="4" t="s">
        <v>351</v>
      </c>
      <c r="Q52" s="4" t="s">
        <v>352</v>
      </c>
      <c r="R52" s="3" t="str">
        <f t="shared" si="0"/>
        <v>Outstanding</v>
      </c>
      <c r="S52" s="11" t="s">
        <v>28</v>
      </c>
    </row>
    <row r="53" spans="1:19" ht="60" customHeight="1" x14ac:dyDescent="0.35">
      <c r="A53" s="9" t="s">
        <v>324</v>
      </c>
      <c r="B53" s="2" t="s">
        <v>353</v>
      </c>
      <c r="C53" s="1" t="s">
        <v>354</v>
      </c>
      <c r="D53" s="3" t="s">
        <v>34</v>
      </c>
      <c r="E53" s="3" t="s">
        <v>23</v>
      </c>
      <c r="F53" s="3" t="s">
        <v>54</v>
      </c>
      <c r="G53" s="3" t="s">
        <v>25</v>
      </c>
      <c r="H53" s="3" t="s">
        <v>26</v>
      </c>
      <c r="I53" s="3" t="s">
        <v>27</v>
      </c>
      <c r="J53" s="3" t="s">
        <v>28</v>
      </c>
      <c r="K53" s="4" t="s">
        <v>28</v>
      </c>
      <c r="L53" s="4" t="s">
        <v>355</v>
      </c>
      <c r="M53" s="4" t="s">
        <v>356</v>
      </c>
      <c r="N53" s="4" t="s">
        <v>357</v>
      </c>
      <c r="O53" s="4" t="s">
        <v>358</v>
      </c>
      <c r="P53" s="4" t="s">
        <v>359</v>
      </c>
      <c r="Q53" s="4" t="s">
        <v>360</v>
      </c>
      <c r="R53" s="3" t="str">
        <f t="shared" si="0"/>
        <v>Outstanding</v>
      </c>
      <c r="S53" s="11" t="s">
        <v>28</v>
      </c>
    </row>
    <row r="54" spans="1:19" ht="60" customHeight="1" x14ac:dyDescent="0.35">
      <c r="A54" s="9" t="s">
        <v>324</v>
      </c>
      <c r="B54" s="2" t="s">
        <v>361</v>
      </c>
      <c r="C54" s="1" t="s">
        <v>362</v>
      </c>
      <c r="D54" s="3" t="s">
        <v>34</v>
      </c>
      <c r="E54" s="3" t="s">
        <v>23</v>
      </c>
      <c r="F54" s="3" t="s">
        <v>54</v>
      </c>
      <c r="G54" s="3" t="s">
        <v>25</v>
      </c>
      <c r="H54" s="3" t="s">
        <v>26</v>
      </c>
      <c r="I54" s="3" t="s">
        <v>27</v>
      </c>
      <c r="J54" s="3" t="s">
        <v>28</v>
      </c>
      <c r="K54" s="4" t="s">
        <v>28</v>
      </c>
      <c r="L54" s="4" t="s">
        <v>363</v>
      </c>
      <c r="M54" s="4" t="s">
        <v>364</v>
      </c>
      <c r="N54" s="4" t="s">
        <v>365</v>
      </c>
      <c r="O54" s="4" t="s">
        <v>264</v>
      </c>
      <c r="P54" s="4" t="s">
        <v>366</v>
      </c>
      <c r="Q54" s="4" t="s">
        <v>367</v>
      </c>
      <c r="R54" s="3" t="str">
        <f t="shared" si="0"/>
        <v>Outstanding</v>
      </c>
      <c r="S54" s="11" t="s">
        <v>28</v>
      </c>
    </row>
    <row r="55" spans="1:19" ht="60" customHeight="1" x14ac:dyDescent="0.35">
      <c r="A55" s="9" t="s">
        <v>324</v>
      </c>
      <c r="B55" s="2" t="s">
        <v>368</v>
      </c>
      <c r="C55" s="1" t="s">
        <v>369</v>
      </c>
      <c r="D55" s="3" t="s">
        <v>34</v>
      </c>
      <c r="E55" s="3" t="s">
        <v>23</v>
      </c>
      <c r="F55" s="3" t="s">
        <v>54</v>
      </c>
      <c r="G55" s="3" t="s">
        <v>25</v>
      </c>
      <c r="H55" s="3" t="s">
        <v>26</v>
      </c>
      <c r="I55" s="3" t="s">
        <v>27</v>
      </c>
      <c r="J55" s="3" t="s">
        <v>28</v>
      </c>
      <c r="K55" s="4" t="s">
        <v>28</v>
      </c>
      <c r="L55" s="4" t="s">
        <v>370</v>
      </c>
      <c r="M55" s="4" t="s">
        <v>371</v>
      </c>
      <c r="N55" s="4" t="s">
        <v>372</v>
      </c>
      <c r="O55" s="4" t="s">
        <v>373</v>
      </c>
      <c r="P55" s="4" t="s">
        <v>374</v>
      </c>
      <c r="Q55" s="4" t="s">
        <v>375</v>
      </c>
      <c r="R55" s="3" t="str">
        <f t="shared" si="0"/>
        <v>Outstanding</v>
      </c>
      <c r="S55" s="11" t="s">
        <v>28</v>
      </c>
    </row>
    <row r="56" spans="1:19" ht="60" customHeight="1" x14ac:dyDescent="0.35">
      <c r="A56" s="9" t="s">
        <v>324</v>
      </c>
      <c r="B56" s="2" t="s">
        <v>376</v>
      </c>
      <c r="C56" s="1" t="s">
        <v>377</v>
      </c>
      <c r="D56" s="3" t="s">
        <v>34</v>
      </c>
      <c r="E56" s="3" t="s">
        <v>23</v>
      </c>
      <c r="F56" s="3" t="s">
        <v>54</v>
      </c>
      <c r="G56" s="3" t="s">
        <v>25</v>
      </c>
      <c r="H56" s="3" t="s">
        <v>26</v>
      </c>
      <c r="I56" s="3" t="s">
        <v>27</v>
      </c>
      <c r="J56" s="3" t="s">
        <v>28</v>
      </c>
      <c r="K56" s="4" t="s">
        <v>28</v>
      </c>
      <c r="L56" s="4" t="s">
        <v>378</v>
      </c>
      <c r="M56" s="4" t="s">
        <v>379</v>
      </c>
      <c r="N56" s="4" t="s">
        <v>380</v>
      </c>
      <c r="O56" s="4" t="s">
        <v>264</v>
      </c>
      <c r="P56" s="4" t="s">
        <v>381</v>
      </c>
      <c r="Q56" s="4" t="s">
        <v>382</v>
      </c>
      <c r="R56" s="3" t="str">
        <f t="shared" si="0"/>
        <v>Outstanding</v>
      </c>
      <c r="S56" s="11" t="s">
        <v>28</v>
      </c>
    </row>
    <row r="57" spans="1:19" ht="60" customHeight="1" x14ac:dyDescent="0.35">
      <c r="A57" s="9" t="s">
        <v>383</v>
      </c>
      <c r="B57" s="2" t="s">
        <v>384</v>
      </c>
      <c r="C57" s="1" t="s">
        <v>385</v>
      </c>
      <c r="D57" s="3" t="s">
        <v>34</v>
      </c>
      <c r="E57" s="3" t="s">
        <v>23</v>
      </c>
      <c r="F57" s="3" t="s">
        <v>24</v>
      </c>
      <c r="G57" s="3" t="s">
        <v>25</v>
      </c>
      <c r="H57" s="3" t="s">
        <v>26</v>
      </c>
      <c r="I57" s="3" t="s">
        <v>27</v>
      </c>
      <c r="J57" s="3" t="s">
        <v>28</v>
      </c>
      <c r="K57" s="4" t="s">
        <v>28</v>
      </c>
      <c r="L57" s="4" t="s">
        <v>386</v>
      </c>
      <c r="M57" s="4" t="s">
        <v>387</v>
      </c>
      <c r="N57" s="4"/>
      <c r="O57" s="4"/>
      <c r="P57" s="4"/>
      <c r="Q57" s="4"/>
      <c r="R57" s="3" t="str">
        <f t="shared" si="0"/>
        <v>Outstanding</v>
      </c>
      <c r="S57" s="11" t="s">
        <v>28</v>
      </c>
    </row>
    <row r="58" spans="1:19" ht="60" customHeight="1" x14ac:dyDescent="0.35">
      <c r="A58" s="9" t="s">
        <v>383</v>
      </c>
      <c r="B58" s="2" t="s">
        <v>388</v>
      </c>
      <c r="C58" s="1" t="s">
        <v>389</v>
      </c>
      <c r="D58" s="3" t="s">
        <v>34</v>
      </c>
      <c r="E58" s="3" t="s">
        <v>23</v>
      </c>
      <c r="F58" s="3" t="s">
        <v>24</v>
      </c>
      <c r="G58" s="3" t="s">
        <v>25</v>
      </c>
      <c r="H58" s="3" t="s">
        <v>26</v>
      </c>
      <c r="I58" s="3" t="s">
        <v>27</v>
      </c>
      <c r="J58" s="3" t="s">
        <v>28</v>
      </c>
      <c r="K58" s="4" t="s">
        <v>28</v>
      </c>
      <c r="L58" s="4" t="s">
        <v>390</v>
      </c>
      <c r="M58" s="4"/>
      <c r="N58" s="4"/>
      <c r="O58" s="4"/>
      <c r="P58" s="4"/>
      <c r="Q58" s="4"/>
      <c r="R58" s="3" t="str">
        <f t="shared" si="0"/>
        <v>Outstanding</v>
      </c>
      <c r="S58" s="11" t="s">
        <v>28</v>
      </c>
    </row>
    <row r="59" spans="1:19" ht="60" customHeight="1" x14ac:dyDescent="0.35">
      <c r="A59" s="9" t="s">
        <v>383</v>
      </c>
      <c r="B59" s="2" t="s">
        <v>391</v>
      </c>
      <c r="C59" s="1" t="s">
        <v>392</v>
      </c>
      <c r="D59" s="3" t="s">
        <v>34</v>
      </c>
      <c r="E59" s="3" t="s">
        <v>23</v>
      </c>
      <c r="F59" s="3" t="s">
        <v>54</v>
      </c>
      <c r="G59" s="3" t="s">
        <v>25</v>
      </c>
      <c r="H59" s="3" t="s">
        <v>26</v>
      </c>
      <c r="I59" s="3" t="s">
        <v>27</v>
      </c>
      <c r="J59" s="3" t="s">
        <v>28</v>
      </c>
      <c r="K59" s="4" t="s">
        <v>28</v>
      </c>
      <c r="L59" s="4" t="s">
        <v>393</v>
      </c>
      <c r="M59" s="4" t="s">
        <v>394</v>
      </c>
      <c r="N59" s="4" t="s">
        <v>395</v>
      </c>
      <c r="O59" s="4" t="s">
        <v>396</v>
      </c>
      <c r="P59" s="4" t="s">
        <v>397</v>
      </c>
      <c r="Q59" s="4" t="s">
        <v>398</v>
      </c>
      <c r="R59" s="3" t="str">
        <f t="shared" si="0"/>
        <v>Outstanding</v>
      </c>
      <c r="S59" s="11" t="s">
        <v>28</v>
      </c>
    </row>
    <row r="60" spans="1:19" ht="60" customHeight="1" x14ac:dyDescent="0.35">
      <c r="A60" s="9" t="s">
        <v>383</v>
      </c>
      <c r="B60" s="2" t="s">
        <v>399</v>
      </c>
      <c r="C60" s="1" t="s">
        <v>400</v>
      </c>
      <c r="D60" s="3" t="s">
        <v>34</v>
      </c>
      <c r="E60" s="3" t="s">
        <v>23</v>
      </c>
      <c r="F60" s="3" t="s">
        <v>54</v>
      </c>
      <c r="G60" s="3" t="s">
        <v>25</v>
      </c>
      <c r="H60" s="3" t="s">
        <v>26</v>
      </c>
      <c r="I60" s="3" t="s">
        <v>27</v>
      </c>
      <c r="J60" s="3" t="s">
        <v>28</v>
      </c>
      <c r="K60" s="4" t="s">
        <v>28</v>
      </c>
      <c r="L60" s="4" t="s">
        <v>401</v>
      </c>
      <c r="M60" s="4" t="s">
        <v>402</v>
      </c>
      <c r="N60" s="4" t="s">
        <v>403</v>
      </c>
      <c r="O60" s="4" t="s">
        <v>264</v>
      </c>
      <c r="P60" s="4" t="s">
        <v>404</v>
      </c>
      <c r="Q60" s="4" t="s">
        <v>405</v>
      </c>
      <c r="R60" s="3" t="str">
        <f t="shared" si="0"/>
        <v>Outstanding</v>
      </c>
      <c r="S60" s="11" t="s">
        <v>28</v>
      </c>
    </row>
    <row r="61" spans="1:19" ht="60" customHeight="1" x14ac:dyDescent="0.35">
      <c r="A61" s="9" t="s">
        <v>383</v>
      </c>
      <c r="B61" s="2" t="s">
        <v>406</v>
      </c>
      <c r="C61" s="1" t="s">
        <v>407</v>
      </c>
      <c r="D61" s="3" t="s">
        <v>34</v>
      </c>
      <c r="E61" s="3" t="s">
        <v>23</v>
      </c>
      <c r="F61" s="3" t="s">
        <v>54</v>
      </c>
      <c r="G61" s="3" t="s">
        <v>25</v>
      </c>
      <c r="H61" s="3" t="s">
        <v>26</v>
      </c>
      <c r="I61" s="3" t="s">
        <v>27</v>
      </c>
      <c r="J61" s="3" t="s">
        <v>28</v>
      </c>
      <c r="K61" s="4" t="s">
        <v>28</v>
      </c>
      <c r="L61" s="4" t="s">
        <v>408</v>
      </c>
      <c r="M61" s="4" t="s">
        <v>409</v>
      </c>
      <c r="N61" s="4" t="s">
        <v>410</v>
      </c>
      <c r="O61" s="4" t="s">
        <v>411</v>
      </c>
      <c r="P61" s="4" t="s">
        <v>412</v>
      </c>
      <c r="Q61" s="4" t="s">
        <v>413</v>
      </c>
      <c r="R61" s="3" t="str">
        <f t="shared" si="0"/>
        <v>Outstanding</v>
      </c>
      <c r="S61" s="11" t="s">
        <v>28</v>
      </c>
    </row>
    <row r="62" spans="1:19" ht="60" customHeight="1" x14ac:dyDescent="0.35">
      <c r="A62" s="9" t="s">
        <v>414</v>
      </c>
      <c r="B62" s="2" t="s">
        <v>415</v>
      </c>
      <c r="C62" s="1" t="s">
        <v>416</v>
      </c>
      <c r="D62" s="3" t="s">
        <v>34</v>
      </c>
      <c r="E62" s="3" t="s">
        <v>23</v>
      </c>
      <c r="F62" s="3" t="s">
        <v>24</v>
      </c>
      <c r="G62" s="3" t="s">
        <v>25</v>
      </c>
      <c r="H62" s="3" t="s">
        <v>26</v>
      </c>
      <c r="I62" s="3" t="s">
        <v>27</v>
      </c>
      <c r="J62" s="3" t="s">
        <v>28</v>
      </c>
      <c r="K62" s="4" t="s">
        <v>28</v>
      </c>
      <c r="L62" s="4" t="s">
        <v>417</v>
      </c>
      <c r="M62" s="4" t="s">
        <v>418</v>
      </c>
      <c r="N62" s="4"/>
      <c r="O62" s="4"/>
      <c r="P62" s="4"/>
      <c r="Q62" s="4"/>
      <c r="R62" s="3" t="str">
        <f t="shared" si="0"/>
        <v>Outstanding</v>
      </c>
      <c r="S62" s="11" t="s">
        <v>28</v>
      </c>
    </row>
    <row r="63" spans="1:19" ht="60" customHeight="1" x14ac:dyDescent="0.35">
      <c r="A63" s="9" t="s">
        <v>414</v>
      </c>
      <c r="B63" s="2" t="s">
        <v>419</v>
      </c>
      <c r="C63" s="1" t="s">
        <v>420</v>
      </c>
      <c r="D63" s="3" t="s">
        <v>34</v>
      </c>
      <c r="E63" s="3" t="s">
        <v>23</v>
      </c>
      <c r="F63" s="3" t="s">
        <v>24</v>
      </c>
      <c r="G63" s="3" t="s">
        <v>25</v>
      </c>
      <c r="H63" s="3" t="s">
        <v>26</v>
      </c>
      <c r="I63" s="3" t="s">
        <v>27</v>
      </c>
      <c r="J63" s="3" t="s">
        <v>28</v>
      </c>
      <c r="K63" s="4" t="s">
        <v>28</v>
      </c>
      <c r="L63" s="4" t="s">
        <v>421</v>
      </c>
      <c r="M63" s="4"/>
      <c r="N63" s="4"/>
      <c r="O63" s="4"/>
      <c r="P63" s="4"/>
      <c r="Q63" s="4"/>
      <c r="R63" s="3" t="str">
        <f t="shared" si="0"/>
        <v>Outstanding</v>
      </c>
      <c r="S63" s="11" t="s">
        <v>28</v>
      </c>
    </row>
    <row r="64" spans="1:19" ht="60" customHeight="1" x14ac:dyDescent="0.35">
      <c r="A64" s="9" t="s">
        <v>414</v>
      </c>
      <c r="B64" s="2" t="s">
        <v>422</v>
      </c>
      <c r="C64" s="1" t="s">
        <v>423</v>
      </c>
      <c r="D64" s="3" t="s">
        <v>34</v>
      </c>
      <c r="E64" s="3" t="s">
        <v>23</v>
      </c>
      <c r="F64" s="3" t="s">
        <v>54</v>
      </c>
      <c r="G64" s="3" t="s">
        <v>25</v>
      </c>
      <c r="H64" s="3" t="s">
        <v>26</v>
      </c>
      <c r="I64" s="3" t="s">
        <v>27</v>
      </c>
      <c r="J64" s="3" t="s">
        <v>28</v>
      </c>
      <c r="K64" s="4" t="s">
        <v>28</v>
      </c>
      <c r="L64" s="4" t="s">
        <v>424</v>
      </c>
      <c r="M64" s="4" t="s">
        <v>425</v>
      </c>
      <c r="N64" s="4" t="s">
        <v>426</v>
      </c>
      <c r="O64" s="4" t="s">
        <v>427</v>
      </c>
      <c r="P64" s="4" t="s">
        <v>428</v>
      </c>
      <c r="Q64" s="4" t="s">
        <v>429</v>
      </c>
      <c r="R64" s="3" t="str">
        <f t="shared" si="0"/>
        <v>Outstanding</v>
      </c>
      <c r="S64" s="11" t="s">
        <v>28</v>
      </c>
    </row>
    <row r="65" spans="1:19" ht="60" customHeight="1" x14ac:dyDescent="0.35">
      <c r="A65" s="9" t="s">
        <v>414</v>
      </c>
      <c r="B65" s="2" t="s">
        <v>430</v>
      </c>
      <c r="C65" s="1" t="s">
        <v>431</v>
      </c>
      <c r="D65" s="3" t="s">
        <v>34</v>
      </c>
      <c r="E65" s="3" t="s">
        <v>23</v>
      </c>
      <c r="F65" s="3" t="s">
        <v>54</v>
      </c>
      <c r="G65" s="3" t="s">
        <v>25</v>
      </c>
      <c r="H65" s="3" t="s">
        <v>26</v>
      </c>
      <c r="I65" s="3" t="s">
        <v>27</v>
      </c>
      <c r="J65" s="3" t="s">
        <v>28</v>
      </c>
      <c r="K65" s="4" t="s">
        <v>28</v>
      </c>
      <c r="L65" s="4" t="s">
        <v>432</v>
      </c>
      <c r="M65" s="4" t="s">
        <v>433</v>
      </c>
      <c r="N65" s="4" t="s">
        <v>426</v>
      </c>
      <c r="O65" s="4" t="s">
        <v>434</v>
      </c>
      <c r="P65" s="4" t="s">
        <v>435</v>
      </c>
      <c r="Q65" s="4" t="s">
        <v>436</v>
      </c>
      <c r="R65" s="3" t="str">
        <f t="shared" si="0"/>
        <v>Outstanding</v>
      </c>
      <c r="S65" s="11" t="s">
        <v>28</v>
      </c>
    </row>
    <row r="66" spans="1:19" ht="60" customHeight="1" x14ac:dyDescent="0.35">
      <c r="A66" s="9" t="s">
        <v>414</v>
      </c>
      <c r="B66" s="2" t="s">
        <v>437</v>
      </c>
      <c r="C66" s="1" t="s">
        <v>438</v>
      </c>
      <c r="D66" s="3" t="s">
        <v>34</v>
      </c>
      <c r="E66" s="3" t="s">
        <v>23</v>
      </c>
      <c r="F66" s="3" t="s">
        <v>24</v>
      </c>
      <c r="G66" s="3" t="s">
        <v>25</v>
      </c>
      <c r="H66" s="3" t="s">
        <v>26</v>
      </c>
      <c r="I66" s="3" t="s">
        <v>27</v>
      </c>
      <c r="J66" s="3" t="s">
        <v>28</v>
      </c>
      <c r="K66" s="4" t="s">
        <v>28</v>
      </c>
      <c r="L66" s="4" t="s">
        <v>439</v>
      </c>
      <c r="M66" s="4"/>
      <c r="N66" s="4"/>
      <c r="O66" s="4"/>
      <c r="P66" s="4"/>
      <c r="Q66" s="4"/>
      <c r="R66" s="3" t="str">
        <f t="shared" si="0"/>
        <v>Outstanding</v>
      </c>
      <c r="S66" s="11" t="s">
        <v>28</v>
      </c>
    </row>
    <row r="67" spans="1:19" ht="60" customHeight="1" x14ac:dyDescent="0.35">
      <c r="A67" s="9" t="s">
        <v>414</v>
      </c>
      <c r="B67" s="2" t="s">
        <v>440</v>
      </c>
      <c r="C67" s="1" t="s">
        <v>441</v>
      </c>
      <c r="D67" s="3" t="s">
        <v>34</v>
      </c>
      <c r="E67" s="3" t="s">
        <v>23</v>
      </c>
      <c r="F67" s="3" t="s">
        <v>54</v>
      </c>
      <c r="G67" s="3" t="s">
        <v>25</v>
      </c>
      <c r="H67" s="3" t="s">
        <v>26</v>
      </c>
      <c r="I67" s="3" t="s">
        <v>27</v>
      </c>
      <c r="J67" s="3" t="s">
        <v>28</v>
      </c>
      <c r="K67" s="4" t="s">
        <v>28</v>
      </c>
      <c r="L67" s="4" t="s">
        <v>442</v>
      </c>
      <c r="M67" s="4" t="s">
        <v>443</v>
      </c>
      <c r="N67" s="4" t="s">
        <v>426</v>
      </c>
      <c r="O67" s="4" t="s">
        <v>264</v>
      </c>
      <c r="P67" s="4" t="s">
        <v>444</v>
      </c>
      <c r="Q67" s="4" t="s">
        <v>445</v>
      </c>
      <c r="R67" s="3" t="str">
        <f t="shared" si="0"/>
        <v>Outstanding</v>
      </c>
      <c r="S67" s="11" t="s">
        <v>28</v>
      </c>
    </row>
    <row r="68" spans="1:19" ht="60" customHeight="1" x14ac:dyDescent="0.35">
      <c r="A68" s="9" t="s">
        <v>414</v>
      </c>
      <c r="B68" s="2" t="s">
        <v>446</v>
      </c>
      <c r="C68" s="1" t="s">
        <v>447</v>
      </c>
      <c r="D68" s="3" t="s">
        <v>34</v>
      </c>
      <c r="E68" s="3" t="s">
        <v>23</v>
      </c>
      <c r="F68" s="3" t="s">
        <v>54</v>
      </c>
      <c r="G68" s="3" t="s">
        <v>25</v>
      </c>
      <c r="H68" s="3" t="s">
        <v>26</v>
      </c>
      <c r="I68" s="3" t="s">
        <v>27</v>
      </c>
      <c r="J68" s="3" t="s">
        <v>28</v>
      </c>
      <c r="K68" s="4" t="s">
        <v>28</v>
      </c>
      <c r="L68" s="4" t="s">
        <v>448</v>
      </c>
      <c r="M68" s="4" t="s">
        <v>449</v>
      </c>
      <c r="N68" s="4" t="s">
        <v>426</v>
      </c>
      <c r="O68" s="4" t="s">
        <v>450</v>
      </c>
      <c r="P68" s="4" t="s">
        <v>451</v>
      </c>
      <c r="Q68" s="4" t="s">
        <v>452</v>
      </c>
      <c r="R68" s="3" t="str">
        <f t="shared" si="0"/>
        <v>Outstanding</v>
      </c>
      <c r="S68" s="11" t="s">
        <v>28</v>
      </c>
    </row>
    <row r="69" spans="1:19" ht="60" customHeight="1" x14ac:dyDescent="0.35">
      <c r="A69" s="9" t="s">
        <v>414</v>
      </c>
      <c r="B69" s="2" t="s">
        <v>453</v>
      </c>
      <c r="C69" s="1" t="s">
        <v>454</v>
      </c>
      <c r="D69" s="3" t="s">
        <v>34</v>
      </c>
      <c r="E69" s="3" t="s">
        <v>23</v>
      </c>
      <c r="F69" s="3" t="s">
        <v>54</v>
      </c>
      <c r="G69" s="3" t="s">
        <v>25</v>
      </c>
      <c r="H69" s="3" t="s">
        <v>26</v>
      </c>
      <c r="I69" s="3" t="s">
        <v>27</v>
      </c>
      <c r="J69" s="3" t="s">
        <v>28</v>
      </c>
      <c r="K69" s="4" t="s">
        <v>28</v>
      </c>
      <c r="L69" s="4" t="s">
        <v>455</v>
      </c>
      <c r="M69" s="4" t="s">
        <v>456</v>
      </c>
      <c r="N69" s="4" t="s">
        <v>426</v>
      </c>
      <c r="O69" s="4" t="s">
        <v>457</v>
      </c>
      <c r="P69" s="4" t="s">
        <v>458</v>
      </c>
      <c r="Q69" s="4" t="s">
        <v>459</v>
      </c>
      <c r="R69" s="3" t="str">
        <f t="shared" si="0"/>
        <v>Outstanding</v>
      </c>
      <c r="S69" s="11" t="s">
        <v>28</v>
      </c>
    </row>
    <row r="70" spans="1:19" ht="60" customHeight="1" x14ac:dyDescent="0.35">
      <c r="A70" s="9" t="s">
        <v>414</v>
      </c>
      <c r="B70" s="2" t="s">
        <v>460</v>
      </c>
      <c r="C70" s="1" t="s">
        <v>461</v>
      </c>
      <c r="D70" s="3" t="s">
        <v>34</v>
      </c>
      <c r="E70" s="3" t="s">
        <v>23</v>
      </c>
      <c r="F70" s="3" t="s">
        <v>54</v>
      </c>
      <c r="G70" s="3" t="s">
        <v>25</v>
      </c>
      <c r="H70" s="3" t="s">
        <v>26</v>
      </c>
      <c r="I70" s="3" t="s">
        <v>27</v>
      </c>
      <c r="J70" s="3" t="s">
        <v>28</v>
      </c>
      <c r="K70" s="4" t="s">
        <v>28</v>
      </c>
      <c r="L70" s="4" t="s">
        <v>462</v>
      </c>
      <c r="M70" s="4" t="s">
        <v>463</v>
      </c>
      <c r="N70" s="4" t="s">
        <v>464</v>
      </c>
      <c r="O70" s="4" t="s">
        <v>264</v>
      </c>
      <c r="P70" s="4" t="s">
        <v>465</v>
      </c>
      <c r="Q70" s="4" t="s">
        <v>466</v>
      </c>
      <c r="R70" s="3" t="str">
        <f t="shared" si="0"/>
        <v>Outstanding</v>
      </c>
      <c r="S70" s="11" t="s">
        <v>28</v>
      </c>
    </row>
    <row r="71" spans="1:19" ht="60" customHeight="1" x14ac:dyDescent="0.35">
      <c r="A71" s="9" t="s">
        <v>467</v>
      </c>
      <c r="B71" s="2" t="s">
        <v>468</v>
      </c>
      <c r="C71" s="1" t="s">
        <v>469</v>
      </c>
      <c r="D71" s="3" t="s">
        <v>34</v>
      </c>
      <c r="E71" s="3" t="s">
        <v>23</v>
      </c>
      <c r="F71" s="3" t="s">
        <v>24</v>
      </c>
      <c r="G71" s="3" t="s">
        <v>25</v>
      </c>
      <c r="H71" s="3" t="s">
        <v>26</v>
      </c>
      <c r="I71" s="3" t="s">
        <v>27</v>
      </c>
      <c r="J71" s="3" t="s">
        <v>28</v>
      </c>
      <c r="K71" s="4" t="s">
        <v>28</v>
      </c>
      <c r="L71" s="4" t="s">
        <v>470</v>
      </c>
      <c r="M71" s="4" t="s">
        <v>471</v>
      </c>
      <c r="N71" s="4"/>
      <c r="O71" s="4"/>
      <c r="P71" s="4"/>
      <c r="Q71" s="4"/>
      <c r="R71" s="3" t="str">
        <f t="shared" si="0"/>
        <v>Outstanding</v>
      </c>
      <c r="S71" s="11" t="s">
        <v>28</v>
      </c>
    </row>
    <row r="72" spans="1:19" ht="60" customHeight="1" x14ac:dyDescent="0.35">
      <c r="A72" s="9" t="s">
        <v>472</v>
      </c>
      <c r="B72" s="2" t="s">
        <v>473</v>
      </c>
      <c r="C72" s="1" t="s">
        <v>474</v>
      </c>
      <c r="D72" s="3" t="s">
        <v>34</v>
      </c>
      <c r="E72" s="3" t="s">
        <v>23</v>
      </c>
      <c r="F72" s="3" t="s">
        <v>24</v>
      </c>
      <c r="G72" s="3" t="s">
        <v>25</v>
      </c>
      <c r="H72" s="3" t="s">
        <v>26</v>
      </c>
      <c r="I72" s="3" t="s">
        <v>27</v>
      </c>
      <c r="J72" s="3" t="s">
        <v>28</v>
      </c>
      <c r="K72" s="4" t="s">
        <v>28</v>
      </c>
      <c r="L72" s="4" t="s">
        <v>475</v>
      </c>
      <c r="M72" s="4" t="s">
        <v>476</v>
      </c>
      <c r="N72" s="4"/>
      <c r="O72" s="4"/>
      <c r="P72" s="4"/>
      <c r="Q72" s="4"/>
      <c r="R72" s="3" t="str">
        <f t="shared" si="0"/>
        <v>Outstanding</v>
      </c>
      <c r="S72" s="11" t="s">
        <v>28</v>
      </c>
    </row>
    <row r="73" spans="1:19" ht="60" customHeight="1" x14ac:dyDescent="0.35">
      <c r="A73" s="9" t="s">
        <v>477</v>
      </c>
      <c r="B73" s="2" t="s">
        <v>478</v>
      </c>
      <c r="C73" s="1" t="s">
        <v>479</v>
      </c>
      <c r="D73" s="3" t="s">
        <v>34</v>
      </c>
      <c r="E73" s="3" t="s">
        <v>23</v>
      </c>
      <c r="F73" s="3" t="s">
        <v>24</v>
      </c>
      <c r="G73" s="3" t="s">
        <v>25</v>
      </c>
      <c r="H73" s="3" t="s">
        <v>26</v>
      </c>
      <c r="I73" s="3" t="s">
        <v>27</v>
      </c>
      <c r="J73" s="3" t="s">
        <v>28</v>
      </c>
      <c r="K73" s="4" t="s">
        <v>28</v>
      </c>
      <c r="L73" s="4" t="s">
        <v>480</v>
      </c>
      <c r="M73" s="4" t="s">
        <v>481</v>
      </c>
      <c r="N73" s="4"/>
      <c r="O73" s="4"/>
      <c r="P73" s="4"/>
      <c r="Q73" s="4"/>
      <c r="R73" s="3" t="str">
        <f t="shared" si="0"/>
        <v>Outstanding</v>
      </c>
      <c r="S73" s="11" t="s">
        <v>28</v>
      </c>
    </row>
    <row r="74" spans="1:19" ht="60" customHeight="1" x14ac:dyDescent="0.35">
      <c r="A74" s="9" t="s">
        <v>477</v>
      </c>
      <c r="B74" s="2" t="s">
        <v>482</v>
      </c>
      <c r="C74" s="1" t="s">
        <v>483</v>
      </c>
      <c r="D74" s="3" t="s">
        <v>34</v>
      </c>
      <c r="E74" s="3" t="s">
        <v>23</v>
      </c>
      <c r="F74" s="3" t="s">
        <v>24</v>
      </c>
      <c r="G74" s="3" t="s">
        <v>25</v>
      </c>
      <c r="H74" s="3" t="s">
        <v>26</v>
      </c>
      <c r="I74" s="3" t="s">
        <v>27</v>
      </c>
      <c r="J74" s="3" t="s">
        <v>28</v>
      </c>
      <c r="K74" s="4" t="s">
        <v>28</v>
      </c>
      <c r="L74" s="4" t="s">
        <v>484</v>
      </c>
      <c r="M74" s="4"/>
      <c r="N74" s="4"/>
      <c r="O74" s="4"/>
      <c r="P74" s="4"/>
      <c r="Q74" s="4"/>
      <c r="R74" s="3" t="str">
        <f t="shared" si="0"/>
        <v>Outstanding</v>
      </c>
      <c r="S74" s="11" t="s">
        <v>28</v>
      </c>
    </row>
    <row r="75" spans="1:19" ht="60" customHeight="1" x14ac:dyDescent="0.35">
      <c r="A75" s="9" t="s">
        <v>477</v>
      </c>
      <c r="B75" s="2" t="s">
        <v>485</v>
      </c>
      <c r="C75" s="1" t="s">
        <v>486</v>
      </c>
      <c r="D75" s="3" t="s">
        <v>34</v>
      </c>
      <c r="E75" s="3" t="s">
        <v>23</v>
      </c>
      <c r="F75" s="3" t="s">
        <v>54</v>
      </c>
      <c r="G75" s="3" t="s">
        <v>25</v>
      </c>
      <c r="H75" s="3" t="s">
        <v>26</v>
      </c>
      <c r="I75" s="3" t="s">
        <v>27</v>
      </c>
      <c r="J75" s="3" t="s">
        <v>28</v>
      </c>
      <c r="K75" s="4" t="s">
        <v>28</v>
      </c>
      <c r="L75" s="4" t="s">
        <v>487</v>
      </c>
      <c r="M75" s="4" t="s">
        <v>488</v>
      </c>
      <c r="N75" s="4" t="s">
        <v>489</v>
      </c>
      <c r="O75" s="4" t="s">
        <v>490</v>
      </c>
      <c r="P75" s="4" t="s">
        <v>491</v>
      </c>
      <c r="Q75" s="4" t="s">
        <v>492</v>
      </c>
      <c r="R75" s="3" t="str">
        <f t="shared" si="0"/>
        <v>Outstanding</v>
      </c>
      <c r="S75" s="11" t="s">
        <v>28</v>
      </c>
    </row>
    <row r="76" spans="1:19" ht="60" customHeight="1" x14ac:dyDescent="0.35">
      <c r="A76" s="9" t="s">
        <v>477</v>
      </c>
      <c r="B76" s="2" t="s">
        <v>493</v>
      </c>
      <c r="C76" s="1" t="s">
        <v>494</v>
      </c>
      <c r="D76" s="3" t="s">
        <v>34</v>
      </c>
      <c r="E76" s="3" t="s">
        <v>23</v>
      </c>
      <c r="F76" s="3" t="s">
        <v>54</v>
      </c>
      <c r="G76" s="3" t="s">
        <v>25</v>
      </c>
      <c r="H76" s="3" t="s">
        <v>26</v>
      </c>
      <c r="I76" s="3" t="s">
        <v>27</v>
      </c>
      <c r="J76" s="3" t="s">
        <v>28</v>
      </c>
      <c r="K76" s="4" t="s">
        <v>28</v>
      </c>
      <c r="L76" s="4" t="s">
        <v>495</v>
      </c>
      <c r="M76" s="4" t="s">
        <v>496</v>
      </c>
      <c r="N76" s="4" t="s">
        <v>497</v>
      </c>
      <c r="O76" s="4" t="s">
        <v>498</v>
      </c>
      <c r="P76" s="4" t="s">
        <v>499</v>
      </c>
      <c r="Q76" s="4" t="s">
        <v>500</v>
      </c>
      <c r="R76" s="3" t="str">
        <f t="shared" si="0"/>
        <v>Outstanding</v>
      </c>
      <c r="S76" s="11" t="s">
        <v>28</v>
      </c>
    </row>
    <row r="77" spans="1:19" ht="60" customHeight="1" x14ac:dyDescent="0.35">
      <c r="A77" s="9" t="s">
        <v>477</v>
      </c>
      <c r="B77" s="2" t="s">
        <v>501</v>
      </c>
      <c r="C77" s="1" t="s">
        <v>502</v>
      </c>
      <c r="D77" s="3" t="s">
        <v>34</v>
      </c>
      <c r="E77" s="3" t="s">
        <v>23</v>
      </c>
      <c r="F77" s="3" t="s">
        <v>24</v>
      </c>
      <c r="G77" s="3" t="s">
        <v>25</v>
      </c>
      <c r="H77" s="3" t="s">
        <v>26</v>
      </c>
      <c r="I77" s="3" t="s">
        <v>27</v>
      </c>
      <c r="J77" s="3" t="s">
        <v>28</v>
      </c>
      <c r="K77" s="4" t="s">
        <v>28</v>
      </c>
      <c r="L77" s="4" t="s">
        <v>503</v>
      </c>
      <c r="M77" s="4"/>
      <c r="N77" s="4"/>
      <c r="O77" s="4"/>
      <c r="P77" s="4"/>
      <c r="Q77" s="4"/>
      <c r="R77" s="3" t="str">
        <f t="shared" si="0"/>
        <v>Outstanding</v>
      </c>
      <c r="S77" s="11" t="s">
        <v>28</v>
      </c>
    </row>
    <row r="78" spans="1:19" ht="60" customHeight="1" x14ac:dyDescent="0.35">
      <c r="A78" s="9" t="s">
        <v>477</v>
      </c>
      <c r="B78" s="2" t="s">
        <v>504</v>
      </c>
      <c r="C78" s="1" t="s">
        <v>505</v>
      </c>
      <c r="D78" s="3" t="s">
        <v>34</v>
      </c>
      <c r="E78" s="3" t="s">
        <v>23</v>
      </c>
      <c r="F78" s="3" t="s">
        <v>24</v>
      </c>
      <c r="G78" s="3" t="s">
        <v>25</v>
      </c>
      <c r="H78" s="3" t="s">
        <v>26</v>
      </c>
      <c r="I78" s="3" t="s">
        <v>27</v>
      </c>
      <c r="J78" s="3" t="s">
        <v>28</v>
      </c>
      <c r="K78" s="4" t="s">
        <v>28</v>
      </c>
      <c r="L78" s="4" t="s">
        <v>506</v>
      </c>
      <c r="M78" s="4"/>
      <c r="N78" s="4"/>
      <c r="O78" s="4"/>
      <c r="P78" s="4"/>
      <c r="Q78" s="4"/>
      <c r="R78" s="3" t="str">
        <f t="shared" si="0"/>
        <v>Outstanding</v>
      </c>
      <c r="S78" s="11" t="s">
        <v>28</v>
      </c>
    </row>
    <row r="79" spans="1:19" ht="60" customHeight="1" x14ac:dyDescent="0.35">
      <c r="A79" s="9" t="s">
        <v>477</v>
      </c>
      <c r="B79" s="2" t="s">
        <v>507</v>
      </c>
      <c r="C79" s="1" t="s">
        <v>508</v>
      </c>
      <c r="D79" s="3" t="s">
        <v>34</v>
      </c>
      <c r="E79" s="3" t="s">
        <v>23</v>
      </c>
      <c r="F79" s="3" t="s">
        <v>24</v>
      </c>
      <c r="G79" s="3" t="s">
        <v>25</v>
      </c>
      <c r="H79" s="3" t="s">
        <v>26</v>
      </c>
      <c r="I79" s="3" t="s">
        <v>27</v>
      </c>
      <c r="J79" s="3" t="s">
        <v>28</v>
      </c>
      <c r="K79" s="4" t="s">
        <v>28</v>
      </c>
      <c r="L79" s="4" t="s">
        <v>509</v>
      </c>
      <c r="M79" s="4"/>
      <c r="N79" s="4"/>
      <c r="O79" s="4"/>
      <c r="P79" s="4"/>
      <c r="Q79" s="4"/>
      <c r="R79" s="3" t="str">
        <f t="shared" si="0"/>
        <v>Outstanding</v>
      </c>
      <c r="S79" s="11" t="s">
        <v>28</v>
      </c>
    </row>
    <row r="80" spans="1:19" ht="60" customHeight="1" x14ac:dyDescent="0.35">
      <c r="A80" s="9" t="s">
        <v>510</v>
      </c>
      <c r="B80" s="2" t="s">
        <v>511</v>
      </c>
      <c r="C80" s="1" t="s">
        <v>512</v>
      </c>
      <c r="D80" s="3" t="s">
        <v>34</v>
      </c>
      <c r="E80" s="3" t="s">
        <v>23</v>
      </c>
      <c r="F80" s="3" t="s">
        <v>24</v>
      </c>
      <c r="G80" s="3" t="s">
        <v>25</v>
      </c>
      <c r="H80" s="3" t="s">
        <v>26</v>
      </c>
      <c r="I80" s="3" t="s">
        <v>27</v>
      </c>
      <c r="J80" s="3" t="s">
        <v>28</v>
      </c>
      <c r="K80" s="4" t="s">
        <v>28</v>
      </c>
      <c r="L80" s="4" t="s">
        <v>513</v>
      </c>
      <c r="M80" s="4" t="s">
        <v>514</v>
      </c>
      <c r="N80" s="4"/>
      <c r="O80" s="4"/>
      <c r="P80" s="4"/>
      <c r="Q80" s="4"/>
      <c r="R80" s="3" t="str">
        <f t="shared" si="0"/>
        <v>Outstanding</v>
      </c>
      <c r="S80" s="11" t="s">
        <v>28</v>
      </c>
    </row>
    <row r="81" spans="1:19" ht="60" customHeight="1" x14ac:dyDescent="0.35">
      <c r="A81" s="9" t="s">
        <v>515</v>
      </c>
      <c r="B81" s="2" t="s">
        <v>516</v>
      </c>
      <c r="C81" s="1" t="s">
        <v>517</v>
      </c>
      <c r="D81" s="3" t="s">
        <v>34</v>
      </c>
      <c r="E81" s="3" t="s">
        <v>23</v>
      </c>
      <c r="F81" s="3" t="s">
        <v>24</v>
      </c>
      <c r="G81" s="3" t="s">
        <v>25</v>
      </c>
      <c r="H81" s="3" t="s">
        <v>26</v>
      </c>
      <c r="I81" s="3" t="s">
        <v>27</v>
      </c>
      <c r="J81" s="3" t="s">
        <v>28</v>
      </c>
      <c r="K81" s="4" t="s">
        <v>28</v>
      </c>
      <c r="L81" s="4" t="s">
        <v>518</v>
      </c>
      <c r="M81" s="4" t="s">
        <v>519</v>
      </c>
      <c r="N81" s="4"/>
      <c r="O81" s="4"/>
      <c r="P81" s="4"/>
      <c r="Q81" s="4"/>
      <c r="R81" s="3" t="str">
        <f t="shared" si="0"/>
        <v>Outstanding</v>
      </c>
      <c r="S81" s="11" t="s">
        <v>28</v>
      </c>
    </row>
    <row r="82" spans="1:19" ht="60" customHeight="1" x14ac:dyDescent="0.35">
      <c r="A82" s="9" t="s">
        <v>515</v>
      </c>
      <c r="B82" s="2" t="s">
        <v>520</v>
      </c>
      <c r="C82" s="1" t="s">
        <v>521</v>
      </c>
      <c r="D82" s="3" t="s">
        <v>34</v>
      </c>
      <c r="E82" s="3" t="s">
        <v>23</v>
      </c>
      <c r="F82" s="3" t="s">
        <v>54</v>
      </c>
      <c r="G82" s="3" t="s">
        <v>25</v>
      </c>
      <c r="H82" s="3" t="s">
        <v>26</v>
      </c>
      <c r="I82" s="3" t="s">
        <v>27</v>
      </c>
      <c r="J82" s="3" t="s">
        <v>28</v>
      </c>
      <c r="K82" s="4" t="s">
        <v>28</v>
      </c>
      <c r="L82" s="4" t="s">
        <v>522</v>
      </c>
      <c r="M82" s="4" t="s">
        <v>523</v>
      </c>
      <c r="N82" s="4" t="s">
        <v>524</v>
      </c>
      <c r="O82" s="4" t="s">
        <v>525</v>
      </c>
      <c r="P82" s="4" t="s">
        <v>526</v>
      </c>
      <c r="Q82" s="4" t="s">
        <v>527</v>
      </c>
      <c r="R82" s="3" t="str">
        <f t="shared" si="0"/>
        <v>Outstanding</v>
      </c>
      <c r="S82" s="11" t="s">
        <v>28</v>
      </c>
    </row>
    <row r="83" spans="1:19" ht="60" customHeight="1" x14ac:dyDescent="0.35">
      <c r="A83" s="9" t="s">
        <v>515</v>
      </c>
      <c r="B83" s="2" t="s">
        <v>528</v>
      </c>
      <c r="C83" s="1" t="s">
        <v>529</v>
      </c>
      <c r="D83" s="3" t="s">
        <v>34</v>
      </c>
      <c r="E83" s="3" t="s">
        <v>23</v>
      </c>
      <c r="F83" s="3" t="s">
        <v>54</v>
      </c>
      <c r="G83" s="3" t="s">
        <v>25</v>
      </c>
      <c r="H83" s="3" t="s">
        <v>26</v>
      </c>
      <c r="I83" s="3" t="s">
        <v>27</v>
      </c>
      <c r="J83" s="3" t="s">
        <v>28</v>
      </c>
      <c r="K83" s="4" t="s">
        <v>28</v>
      </c>
      <c r="L83" s="4" t="s">
        <v>530</v>
      </c>
      <c r="M83" s="4" t="s">
        <v>531</v>
      </c>
      <c r="N83" s="4" t="s">
        <v>524</v>
      </c>
      <c r="O83" s="4" t="s">
        <v>532</v>
      </c>
      <c r="P83" s="4" t="s">
        <v>533</v>
      </c>
      <c r="Q83" s="4" t="s">
        <v>534</v>
      </c>
      <c r="R83" s="3" t="str">
        <f t="shared" si="0"/>
        <v>Outstanding</v>
      </c>
      <c r="S83" s="11" t="s">
        <v>28</v>
      </c>
    </row>
    <row r="84" spans="1:19" ht="60" customHeight="1" x14ac:dyDescent="0.35">
      <c r="A84" s="9" t="s">
        <v>515</v>
      </c>
      <c r="B84" s="2" t="s">
        <v>535</v>
      </c>
      <c r="C84" s="1" t="s">
        <v>536</v>
      </c>
      <c r="D84" s="3" t="s">
        <v>34</v>
      </c>
      <c r="E84" s="3" t="s">
        <v>23</v>
      </c>
      <c r="F84" s="3" t="s">
        <v>54</v>
      </c>
      <c r="G84" s="3" t="s">
        <v>25</v>
      </c>
      <c r="H84" s="3" t="s">
        <v>26</v>
      </c>
      <c r="I84" s="3" t="s">
        <v>27</v>
      </c>
      <c r="J84" s="3" t="s">
        <v>28</v>
      </c>
      <c r="K84" s="4" t="s">
        <v>28</v>
      </c>
      <c r="L84" s="4" t="s">
        <v>537</v>
      </c>
      <c r="M84" s="4" t="s">
        <v>538</v>
      </c>
      <c r="N84" s="4" t="s">
        <v>539</v>
      </c>
      <c r="O84" s="4" t="s">
        <v>540</v>
      </c>
      <c r="P84" s="4" t="s">
        <v>541</v>
      </c>
      <c r="Q84" s="4" t="s">
        <v>542</v>
      </c>
      <c r="R84" s="3" t="str">
        <f t="shared" si="0"/>
        <v>Outstanding</v>
      </c>
      <c r="S84" s="11" t="s">
        <v>28</v>
      </c>
    </row>
    <row r="85" spans="1:19" ht="60" customHeight="1" x14ac:dyDescent="0.35">
      <c r="A85" s="9" t="s">
        <v>515</v>
      </c>
      <c r="B85" s="2" t="s">
        <v>543</v>
      </c>
      <c r="C85" s="1" t="s">
        <v>544</v>
      </c>
      <c r="D85" s="3" t="s">
        <v>34</v>
      </c>
      <c r="E85" s="3" t="s">
        <v>23</v>
      </c>
      <c r="F85" s="3" t="s">
        <v>24</v>
      </c>
      <c r="G85" s="3" t="s">
        <v>25</v>
      </c>
      <c r="H85" s="3" t="s">
        <v>26</v>
      </c>
      <c r="I85" s="3" t="s">
        <v>27</v>
      </c>
      <c r="J85" s="3" t="s">
        <v>28</v>
      </c>
      <c r="K85" s="4" t="s">
        <v>28</v>
      </c>
      <c r="L85" s="4" t="s">
        <v>545</v>
      </c>
      <c r="M85" s="4"/>
      <c r="N85" s="4"/>
      <c r="O85" s="4"/>
      <c r="P85" s="4"/>
      <c r="Q85" s="4"/>
      <c r="R85" s="3" t="str">
        <f t="shared" si="0"/>
        <v>Outstanding</v>
      </c>
      <c r="S85" s="11" t="s">
        <v>28</v>
      </c>
    </row>
    <row r="86" spans="1:19" ht="60" customHeight="1" x14ac:dyDescent="0.35">
      <c r="A86" s="9" t="s">
        <v>515</v>
      </c>
      <c r="B86" s="2" t="s">
        <v>546</v>
      </c>
      <c r="C86" s="1" t="s">
        <v>547</v>
      </c>
      <c r="D86" s="3" t="s">
        <v>34</v>
      </c>
      <c r="E86" s="3" t="s">
        <v>23</v>
      </c>
      <c r="F86" s="3" t="s">
        <v>24</v>
      </c>
      <c r="G86" s="3" t="s">
        <v>25</v>
      </c>
      <c r="H86" s="3" t="s">
        <v>26</v>
      </c>
      <c r="I86" s="3" t="s">
        <v>27</v>
      </c>
      <c r="J86" s="3" t="s">
        <v>28</v>
      </c>
      <c r="K86" s="4" t="s">
        <v>28</v>
      </c>
      <c r="L86" s="4" t="s">
        <v>548</v>
      </c>
      <c r="M86" s="4"/>
      <c r="N86" s="4"/>
      <c r="O86" s="4"/>
      <c r="P86" s="4"/>
      <c r="Q86" s="4"/>
      <c r="R86" s="3" t="str">
        <f t="shared" si="0"/>
        <v>Outstanding</v>
      </c>
      <c r="S86" s="11" t="s">
        <v>28</v>
      </c>
    </row>
    <row r="87" spans="1:19" ht="60" customHeight="1" x14ac:dyDescent="0.35">
      <c r="A87" s="9" t="s">
        <v>549</v>
      </c>
      <c r="B87" s="2" t="s">
        <v>550</v>
      </c>
      <c r="C87" s="1" t="s">
        <v>551</v>
      </c>
      <c r="D87" s="3" t="s">
        <v>34</v>
      </c>
      <c r="E87" s="3" t="s">
        <v>23</v>
      </c>
      <c r="F87" s="3" t="s">
        <v>24</v>
      </c>
      <c r="G87" s="3" t="s">
        <v>25</v>
      </c>
      <c r="H87" s="3" t="s">
        <v>26</v>
      </c>
      <c r="I87" s="3" t="s">
        <v>27</v>
      </c>
      <c r="J87" s="3" t="s">
        <v>28</v>
      </c>
      <c r="K87" s="4" t="s">
        <v>28</v>
      </c>
      <c r="L87" s="4" t="s">
        <v>552</v>
      </c>
      <c r="M87" s="4" t="s">
        <v>553</v>
      </c>
      <c r="N87" s="4"/>
      <c r="O87" s="4"/>
      <c r="P87" s="4"/>
      <c r="Q87" s="4"/>
      <c r="R87" s="3" t="str">
        <f t="shared" si="0"/>
        <v>Outstanding</v>
      </c>
      <c r="S87" s="11" t="s">
        <v>28</v>
      </c>
    </row>
    <row r="88" spans="1:19" ht="60" customHeight="1" x14ac:dyDescent="0.35">
      <c r="A88" s="9" t="s">
        <v>554</v>
      </c>
      <c r="B88" s="2" t="s">
        <v>555</v>
      </c>
      <c r="C88" s="1" t="s">
        <v>556</v>
      </c>
      <c r="D88" s="3" t="s">
        <v>34</v>
      </c>
      <c r="E88" s="3" t="s">
        <v>23</v>
      </c>
      <c r="F88" s="3" t="s">
        <v>24</v>
      </c>
      <c r="G88" s="3" t="s">
        <v>25</v>
      </c>
      <c r="H88" s="3" t="s">
        <v>26</v>
      </c>
      <c r="I88" s="3" t="s">
        <v>27</v>
      </c>
      <c r="J88" s="3" t="s">
        <v>28</v>
      </c>
      <c r="K88" s="4" t="s">
        <v>28</v>
      </c>
      <c r="L88" s="4" t="s">
        <v>557</v>
      </c>
      <c r="M88" s="4" t="s">
        <v>558</v>
      </c>
      <c r="N88" s="4"/>
      <c r="O88" s="4"/>
      <c r="P88" s="4"/>
      <c r="Q88" s="4"/>
      <c r="R88" s="3" t="str">
        <f t="shared" si="0"/>
        <v>Outstanding</v>
      </c>
      <c r="S88" s="11" t="s">
        <v>28</v>
      </c>
    </row>
    <row r="89" spans="1:19" ht="60" customHeight="1" x14ac:dyDescent="0.35">
      <c r="A89" s="9" t="s">
        <v>559</v>
      </c>
      <c r="B89" s="2" t="s">
        <v>560</v>
      </c>
      <c r="C89" s="1" t="s">
        <v>561</v>
      </c>
      <c r="D89" s="3" t="s">
        <v>34</v>
      </c>
      <c r="E89" s="3" t="s">
        <v>23</v>
      </c>
      <c r="F89" s="3" t="s">
        <v>24</v>
      </c>
      <c r="G89" s="3" t="s">
        <v>25</v>
      </c>
      <c r="H89" s="3" t="s">
        <v>26</v>
      </c>
      <c r="I89" s="3" t="s">
        <v>27</v>
      </c>
      <c r="J89" s="3" t="s">
        <v>28</v>
      </c>
      <c r="K89" s="4" t="s">
        <v>28</v>
      </c>
      <c r="L89" s="4" t="s">
        <v>562</v>
      </c>
      <c r="M89" s="4" t="s">
        <v>563</v>
      </c>
      <c r="N89" s="4"/>
      <c r="O89" s="4"/>
      <c r="P89" s="4"/>
      <c r="Q89" s="4"/>
      <c r="R89" s="3" t="str">
        <f t="shared" si="0"/>
        <v>Outstanding</v>
      </c>
      <c r="S89" s="11" t="s">
        <v>28</v>
      </c>
    </row>
    <row r="90" spans="1:19" ht="60" customHeight="1" x14ac:dyDescent="0.35">
      <c r="A90" s="9" t="s">
        <v>564</v>
      </c>
      <c r="B90" s="2" t="s">
        <v>565</v>
      </c>
      <c r="C90" s="1" t="s">
        <v>566</v>
      </c>
      <c r="D90" s="3" t="s">
        <v>567</v>
      </c>
      <c r="E90" s="3" t="s">
        <v>23</v>
      </c>
      <c r="F90" s="3" t="s">
        <v>24</v>
      </c>
      <c r="G90" s="3" t="s">
        <v>25</v>
      </c>
      <c r="H90" s="3" t="s">
        <v>26</v>
      </c>
      <c r="I90" s="3" t="s">
        <v>27</v>
      </c>
      <c r="J90" s="3" t="s">
        <v>28</v>
      </c>
      <c r="K90" s="4" t="s">
        <v>28</v>
      </c>
      <c r="L90" s="4" t="s">
        <v>568</v>
      </c>
      <c r="M90" s="4" t="s">
        <v>569</v>
      </c>
      <c r="N90" s="4"/>
      <c r="O90" s="4"/>
      <c r="P90" s="4"/>
      <c r="Q90" s="4"/>
      <c r="R90" s="3" t="str">
        <f t="shared" si="0"/>
        <v>Outstanding</v>
      </c>
      <c r="S90" s="11" t="s">
        <v>28</v>
      </c>
    </row>
    <row r="91" spans="1:19" ht="60" customHeight="1" x14ac:dyDescent="0.35">
      <c r="A91" s="9" t="s">
        <v>564</v>
      </c>
      <c r="B91" s="2" t="s">
        <v>570</v>
      </c>
      <c r="C91" s="1" t="s">
        <v>571</v>
      </c>
      <c r="D91" s="3" t="s">
        <v>567</v>
      </c>
      <c r="E91" s="3" t="s">
        <v>23</v>
      </c>
      <c r="F91" s="3" t="s">
        <v>54</v>
      </c>
      <c r="G91" s="3" t="s">
        <v>25</v>
      </c>
      <c r="H91" s="3" t="s">
        <v>26</v>
      </c>
      <c r="I91" s="3" t="s">
        <v>27</v>
      </c>
      <c r="J91" s="3" t="s">
        <v>28</v>
      </c>
      <c r="K91" s="4" t="s">
        <v>28</v>
      </c>
      <c r="L91" s="4" t="s">
        <v>572</v>
      </c>
      <c r="M91" s="4" t="s">
        <v>573</v>
      </c>
      <c r="N91" s="4" t="s">
        <v>574</v>
      </c>
      <c r="O91" s="4" t="s">
        <v>575</v>
      </c>
      <c r="P91" s="4" t="s">
        <v>576</v>
      </c>
      <c r="Q91" s="4" t="s">
        <v>577</v>
      </c>
      <c r="R91" s="3" t="str">
        <f t="shared" si="0"/>
        <v>Outstanding</v>
      </c>
      <c r="S91" s="11" t="s">
        <v>28</v>
      </c>
    </row>
    <row r="92" spans="1:19" ht="60" customHeight="1" x14ac:dyDescent="0.35">
      <c r="A92" s="9" t="s">
        <v>564</v>
      </c>
      <c r="B92" s="2" t="s">
        <v>578</v>
      </c>
      <c r="C92" s="1" t="s">
        <v>579</v>
      </c>
      <c r="D92" s="3" t="s">
        <v>567</v>
      </c>
      <c r="E92" s="3" t="s">
        <v>23</v>
      </c>
      <c r="F92" s="3" t="s">
        <v>54</v>
      </c>
      <c r="G92" s="3" t="s">
        <v>25</v>
      </c>
      <c r="H92" s="3" t="s">
        <v>26</v>
      </c>
      <c r="I92" s="3" t="s">
        <v>27</v>
      </c>
      <c r="J92" s="3" t="s">
        <v>28</v>
      </c>
      <c r="K92" s="4" t="s">
        <v>28</v>
      </c>
      <c r="L92" s="4" t="s">
        <v>580</v>
      </c>
      <c r="M92" s="4" t="s">
        <v>581</v>
      </c>
      <c r="N92" s="4" t="s">
        <v>582</v>
      </c>
      <c r="O92" s="4" t="s">
        <v>583</v>
      </c>
      <c r="P92" s="4" t="s">
        <v>576</v>
      </c>
      <c r="Q92" s="4" t="s">
        <v>584</v>
      </c>
      <c r="R92" s="3" t="str">
        <f t="shared" si="0"/>
        <v>Outstanding</v>
      </c>
      <c r="S92" s="11" t="s">
        <v>28</v>
      </c>
    </row>
    <row r="93" spans="1:19" ht="60" customHeight="1" x14ac:dyDescent="0.35">
      <c r="A93" s="9" t="s">
        <v>564</v>
      </c>
      <c r="B93" s="2" t="s">
        <v>585</v>
      </c>
      <c r="C93" s="1" t="s">
        <v>586</v>
      </c>
      <c r="D93" s="3" t="s">
        <v>567</v>
      </c>
      <c r="E93" s="3" t="s">
        <v>23</v>
      </c>
      <c r="F93" s="3" t="s">
        <v>24</v>
      </c>
      <c r="G93" s="3" t="s">
        <v>25</v>
      </c>
      <c r="H93" s="3" t="s">
        <v>26</v>
      </c>
      <c r="I93" s="3" t="s">
        <v>27</v>
      </c>
      <c r="J93" s="3" t="s">
        <v>28</v>
      </c>
      <c r="K93" s="4" t="s">
        <v>28</v>
      </c>
      <c r="L93" s="4" t="s">
        <v>587</v>
      </c>
      <c r="M93" s="4" t="s">
        <v>588</v>
      </c>
      <c r="N93" s="4" t="s">
        <v>589</v>
      </c>
      <c r="O93" s="4" t="s">
        <v>590</v>
      </c>
      <c r="P93" s="4" t="s">
        <v>576</v>
      </c>
      <c r="Q93" s="4" t="s">
        <v>591</v>
      </c>
      <c r="R93" s="3" t="str">
        <f t="shared" si="0"/>
        <v>Outstanding</v>
      </c>
      <c r="S93" s="11" t="s">
        <v>28</v>
      </c>
    </row>
    <row r="94" spans="1:19" ht="60" customHeight="1" x14ac:dyDescent="0.35">
      <c r="A94" s="9" t="s">
        <v>564</v>
      </c>
      <c r="B94" s="2" t="s">
        <v>592</v>
      </c>
      <c r="C94" s="1" t="s">
        <v>593</v>
      </c>
      <c r="D94" s="3" t="s">
        <v>567</v>
      </c>
      <c r="E94" s="3" t="s">
        <v>23</v>
      </c>
      <c r="F94" s="3" t="s">
        <v>54</v>
      </c>
      <c r="G94" s="3" t="s">
        <v>25</v>
      </c>
      <c r="H94" s="3" t="s">
        <v>26</v>
      </c>
      <c r="I94" s="3" t="s">
        <v>27</v>
      </c>
      <c r="J94" s="3" t="s">
        <v>28</v>
      </c>
      <c r="K94" s="4" t="s">
        <v>28</v>
      </c>
      <c r="L94" s="4" t="s">
        <v>594</v>
      </c>
      <c r="M94" s="4" t="s">
        <v>595</v>
      </c>
      <c r="N94" s="4" t="s">
        <v>596</v>
      </c>
      <c r="O94" s="4" t="s">
        <v>597</v>
      </c>
      <c r="P94" s="4" t="s">
        <v>576</v>
      </c>
      <c r="Q94" s="4" t="s">
        <v>577</v>
      </c>
      <c r="R94" s="3" t="str">
        <f t="shared" si="0"/>
        <v>Outstanding</v>
      </c>
      <c r="S94" s="11" t="s">
        <v>28</v>
      </c>
    </row>
    <row r="95" spans="1:19" ht="60" customHeight="1" x14ac:dyDescent="0.35">
      <c r="A95" s="9" t="s">
        <v>598</v>
      </c>
      <c r="B95" s="2" t="s">
        <v>599</v>
      </c>
      <c r="C95" s="1" t="s">
        <v>600</v>
      </c>
      <c r="D95" s="3" t="s">
        <v>567</v>
      </c>
      <c r="E95" s="3" t="s">
        <v>23</v>
      </c>
      <c r="F95" s="3" t="s">
        <v>24</v>
      </c>
      <c r="G95" s="3" t="s">
        <v>25</v>
      </c>
      <c r="H95" s="3" t="s">
        <v>26</v>
      </c>
      <c r="I95" s="3" t="s">
        <v>27</v>
      </c>
      <c r="J95" s="3" t="s">
        <v>28</v>
      </c>
      <c r="K95" s="4" t="s">
        <v>28</v>
      </c>
      <c r="L95" s="4" t="s">
        <v>601</v>
      </c>
      <c r="M95" s="4" t="s">
        <v>602</v>
      </c>
      <c r="N95" s="4"/>
      <c r="O95" s="4"/>
      <c r="P95" s="4"/>
      <c r="Q95" s="4"/>
      <c r="R95" s="3" t="str">
        <f t="shared" si="0"/>
        <v>Outstanding</v>
      </c>
      <c r="S95" s="11" t="s">
        <v>28</v>
      </c>
    </row>
    <row r="96" spans="1:19" ht="60" customHeight="1" x14ac:dyDescent="0.35">
      <c r="A96" s="9" t="s">
        <v>598</v>
      </c>
      <c r="B96" s="2" t="s">
        <v>603</v>
      </c>
      <c r="C96" s="1" t="s">
        <v>604</v>
      </c>
      <c r="D96" s="3" t="s">
        <v>567</v>
      </c>
      <c r="E96" s="3" t="s">
        <v>23</v>
      </c>
      <c r="F96" s="3" t="s">
        <v>54</v>
      </c>
      <c r="G96" s="3" t="s">
        <v>25</v>
      </c>
      <c r="H96" s="3" t="s">
        <v>26</v>
      </c>
      <c r="I96" s="3" t="s">
        <v>27</v>
      </c>
      <c r="J96" s="3" t="s">
        <v>28</v>
      </c>
      <c r="K96" s="4" t="s">
        <v>28</v>
      </c>
      <c r="L96" s="4" t="s">
        <v>605</v>
      </c>
      <c r="M96" s="4" t="s">
        <v>606</v>
      </c>
      <c r="N96" s="4" t="s">
        <v>607</v>
      </c>
      <c r="O96" s="4" t="s">
        <v>608</v>
      </c>
      <c r="P96" s="4" t="s">
        <v>609</v>
      </c>
      <c r="Q96" s="4" t="s">
        <v>610</v>
      </c>
      <c r="R96" s="3" t="str">
        <f t="shared" si="0"/>
        <v>Outstanding</v>
      </c>
      <c r="S96" s="11" t="s">
        <v>28</v>
      </c>
    </row>
    <row r="97" spans="1:19" ht="60" customHeight="1" x14ac:dyDescent="0.35">
      <c r="A97" s="9" t="s">
        <v>598</v>
      </c>
      <c r="B97" s="2" t="s">
        <v>611</v>
      </c>
      <c r="C97" s="1" t="s">
        <v>612</v>
      </c>
      <c r="D97" s="3" t="s">
        <v>567</v>
      </c>
      <c r="E97" s="3" t="s">
        <v>23</v>
      </c>
      <c r="F97" s="3" t="s">
        <v>54</v>
      </c>
      <c r="G97" s="3" t="s">
        <v>25</v>
      </c>
      <c r="H97" s="3" t="s">
        <v>26</v>
      </c>
      <c r="I97" s="3" t="s">
        <v>27</v>
      </c>
      <c r="J97" s="3" t="s">
        <v>28</v>
      </c>
      <c r="K97" s="4" t="s">
        <v>28</v>
      </c>
      <c r="L97" s="4" t="s">
        <v>613</v>
      </c>
      <c r="M97" s="4" t="s">
        <v>614</v>
      </c>
      <c r="N97" s="4" t="s">
        <v>615</v>
      </c>
      <c r="O97" s="4" t="s">
        <v>264</v>
      </c>
      <c r="P97" s="4" t="s">
        <v>576</v>
      </c>
      <c r="Q97" s="4" t="s">
        <v>616</v>
      </c>
      <c r="R97" s="3" t="str">
        <f t="shared" si="0"/>
        <v>Outstanding</v>
      </c>
      <c r="S97" s="11" t="s">
        <v>28</v>
      </c>
    </row>
    <row r="98" spans="1:19" ht="60" customHeight="1" x14ac:dyDescent="0.35">
      <c r="A98" s="9" t="s">
        <v>598</v>
      </c>
      <c r="B98" s="2" t="s">
        <v>617</v>
      </c>
      <c r="C98" s="1" t="s">
        <v>618</v>
      </c>
      <c r="D98" s="3" t="s">
        <v>567</v>
      </c>
      <c r="E98" s="3" t="s">
        <v>23</v>
      </c>
      <c r="F98" s="3" t="s">
        <v>54</v>
      </c>
      <c r="G98" s="3" t="s">
        <v>25</v>
      </c>
      <c r="H98" s="3" t="s">
        <v>26</v>
      </c>
      <c r="I98" s="3" t="s">
        <v>27</v>
      </c>
      <c r="J98" s="3" t="s">
        <v>28</v>
      </c>
      <c r="K98" s="4" t="s">
        <v>28</v>
      </c>
      <c r="L98" s="4" t="s">
        <v>619</v>
      </c>
      <c r="M98" s="4" t="s">
        <v>620</v>
      </c>
      <c r="N98" s="4" t="s">
        <v>621</v>
      </c>
      <c r="O98" s="4" t="s">
        <v>622</v>
      </c>
      <c r="P98" s="4" t="s">
        <v>623</v>
      </c>
      <c r="Q98" s="4" t="s">
        <v>624</v>
      </c>
      <c r="R98" s="3" t="str">
        <f t="shared" si="0"/>
        <v>Outstanding</v>
      </c>
      <c r="S98" s="11" t="s">
        <v>28</v>
      </c>
    </row>
    <row r="99" spans="1:19" ht="60" customHeight="1" x14ac:dyDescent="0.35">
      <c r="A99" s="9" t="s">
        <v>598</v>
      </c>
      <c r="B99" s="2" t="s">
        <v>625</v>
      </c>
      <c r="C99" s="1" t="s">
        <v>626</v>
      </c>
      <c r="D99" s="3" t="s">
        <v>567</v>
      </c>
      <c r="E99" s="3" t="s">
        <v>23</v>
      </c>
      <c r="F99" s="3" t="s">
        <v>54</v>
      </c>
      <c r="G99" s="3" t="s">
        <v>25</v>
      </c>
      <c r="H99" s="3" t="s">
        <v>26</v>
      </c>
      <c r="I99" s="3" t="s">
        <v>27</v>
      </c>
      <c r="J99" s="3" t="s">
        <v>28</v>
      </c>
      <c r="K99" s="4" t="s">
        <v>28</v>
      </c>
      <c r="L99" s="4" t="s">
        <v>627</v>
      </c>
      <c r="M99" s="4" t="s">
        <v>628</v>
      </c>
      <c r="N99" s="4" t="s">
        <v>629</v>
      </c>
      <c r="O99" s="4" t="s">
        <v>630</v>
      </c>
      <c r="P99" s="4" t="s">
        <v>631</v>
      </c>
      <c r="Q99" s="4" t="s">
        <v>632</v>
      </c>
      <c r="R99" s="3" t="str">
        <f t="shared" si="0"/>
        <v>Outstanding</v>
      </c>
      <c r="S99" s="11" t="s">
        <v>28</v>
      </c>
    </row>
    <row r="100" spans="1:19" ht="60" customHeight="1" x14ac:dyDescent="0.35">
      <c r="A100" s="9" t="s">
        <v>598</v>
      </c>
      <c r="B100" s="2" t="s">
        <v>633</v>
      </c>
      <c r="C100" s="1" t="s">
        <v>634</v>
      </c>
      <c r="D100" s="3" t="s">
        <v>567</v>
      </c>
      <c r="E100" s="3" t="s">
        <v>23</v>
      </c>
      <c r="F100" s="3" t="s">
        <v>54</v>
      </c>
      <c r="G100" s="3" t="s">
        <v>25</v>
      </c>
      <c r="H100" s="3" t="s">
        <v>26</v>
      </c>
      <c r="I100" s="3" t="s">
        <v>27</v>
      </c>
      <c r="J100" s="3" t="s">
        <v>28</v>
      </c>
      <c r="K100" s="4" t="s">
        <v>28</v>
      </c>
      <c r="L100" s="4" t="s">
        <v>635</v>
      </c>
      <c r="M100" s="4" t="s">
        <v>636</v>
      </c>
      <c r="N100" s="4" t="s">
        <v>637</v>
      </c>
      <c r="O100" s="4" t="s">
        <v>264</v>
      </c>
      <c r="P100" s="4" t="s">
        <v>638</v>
      </c>
      <c r="Q100" s="4" t="s">
        <v>639</v>
      </c>
      <c r="R100" s="3" t="str">
        <f t="shared" si="0"/>
        <v>Outstanding</v>
      </c>
      <c r="S100" s="11" t="s">
        <v>28</v>
      </c>
    </row>
    <row r="101" spans="1:19" ht="60" customHeight="1" x14ac:dyDescent="0.35">
      <c r="A101" s="9" t="s">
        <v>598</v>
      </c>
      <c r="B101" s="2" t="s">
        <v>640</v>
      </c>
      <c r="C101" s="1" t="s">
        <v>641</v>
      </c>
      <c r="D101" s="3" t="s">
        <v>567</v>
      </c>
      <c r="E101" s="3" t="s">
        <v>23</v>
      </c>
      <c r="F101" s="3" t="s">
        <v>54</v>
      </c>
      <c r="G101" s="3" t="s">
        <v>25</v>
      </c>
      <c r="H101" s="3" t="s">
        <v>26</v>
      </c>
      <c r="I101" s="3" t="s">
        <v>27</v>
      </c>
      <c r="J101" s="3" t="s">
        <v>28</v>
      </c>
      <c r="K101" s="4" t="s">
        <v>28</v>
      </c>
      <c r="L101" s="4" t="s">
        <v>642</v>
      </c>
      <c r="M101" s="4" t="s">
        <v>643</v>
      </c>
      <c r="N101" s="4" t="s">
        <v>644</v>
      </c>
      <c r="O101" s="4" t="s">
        <v>645</v>
      </c>
      <c r="P101" s="4" t="s">
        <v>646</v>
      </c>
      <c r="Q101" s="4" t="s">
        <v>647</v>
      </c>
      <c r="R101" s="3" t="str">
        <f t="shared" si="0"/>
        <v>Outstanding</v>
      </c>
      <c r="S101" s="11" t="s">
        <v>28</v>
      </c>
    </row>
    <row r="102" spans="1:19" ht="60" customHeight="1" x14ac:dyDescent="0.35">
      <c r="A102" s="9" t="s">
        <v>598</v>
      </c>
      <c r="B102" s="2" t="s">
        <v>648</v>
      </c>
      <c r="C102" s="1" t="s">
        <v>649</v>
      </c>
      <c r="D102" s="3" t="s">
        <v>567</v>
      </c>
      <c r="E102" s="3" t="s">
        <v>23</v>
      </c>
      <c r="F102" s="3" t="s">
        <v>54</v>
      </c>
      <c r="G102" s="3" t="s">
        <v>25</v>
      </c>
      <c r="H102" s="3" t="s">
        <v>26</v>
      </c>
      <c r="I102" s="3" t="s">
        <v>27</v>
      </c>
      <c r="J102" s="3" t="s">
        <v>28</v>
      </c>
      <c r="K102" s="4" t="s">
        <v>28</v>
      </c>
      <c r="L102" s="4" t="s">
        <v>650</v>
      </c>
      <c r="M102" s="4" t="s">
        <v>651</v>
      </c>
      <c r="N102" s="4" t="s">
        <v>652</v>
      </c>
      <c r="O102" s="4" t="s">
        <v>264</v>
      </c>
      <c r="P102" s="4" t="s">
        <v>653</v>
      </c>
      <c r="Q102" s="4" t="s">
        <v>654</v>
      </c>
      <c r="R102" s="3" t="str">
        <f t="shared" si="0"/>
        <v>Outstanding</v>
      </c>
      <c r="S102" s="11" t="s">
        <v>28</v>
      </c>
    </row>
    <row r="103" spans="1:19" ht="60" customHeight="1" x14ac:dyDescent="0.35">
      <c r="A103" s="9" t="s">
        <v>598</v>
      </c>
      <c r="B103" s="2" t="s">
        <v>655</v>
      </c>
      <c r="C103" s="1" t="s">
        <v>656</v>
      </c>
      <c r="D103" s="3" t="s">
        <v>567</v>
      </c>
      <c r="E103" s="3" t="s">
        <v>23</v>
      </c>
      <c r="F103" s="3" t="s">
        <v>54</v>
      </c>
      <c r="G103" s="3" t="s">
        <v>25</v>
      </c>
      <c r="H103" s="3" t="s">
        <v>26</v>
      </c>
      <c r="I103" s="3" t="s">
        <v>27</v>
      </c>
      <c r="J103" s="3" t="s">
        <v>28</v>
      </c>
      <c r="K103" s="4" t="s">
        <v>28</v>
      </c>
      <c r="L103" s="4" t="s">
        <v>657</v>
      </c>
      <c r="M103" s="4" t="s">
        <v>658</v>
      </c>
      <c r="N103" s="4" t="s">
        <v>659</v>
      </c>
      <c r="O103" s="4" t="s">
        <v>660</v>
      </c>
      <c r="P103" s="4" t="s">
        <v>661</v>
      </c>
      <c r="Q103" s="4" t="s">
        <v>662</v>
      </c>
      <c r="R103" s="3" t="str">
        <f t="shared" si="0"/>
        <v>Outstanding</v>
      </c>
      <c r="S103" s="11" t="s">
        <v>28</v>
      </c>
    </row>
    <row r="104" spans="1:19" ht="60" customHeight="1" x14ac:dyDescent="0.35">
      <c r="A104" s="9" t="s">
        <v>663</v>
      </c>
      <c r="B104" s="2" t="s">
        <v>664</v>
      </c>
      <c r="C104" s="1" t="s">
        <v>665</v>
      </c>
      <c r="D104" s="3" t="s">
        <v>567</v>
      </c>
      <c r="E104" s="3" t="s">
        <v>23</v>
      </c>
      <c r="F104" s="3" t="s">
        <v>24</v>
      </c>
      <c r="G104" s="3" t="s">
        <v>25</v>
      </c>
      <c r="H104" s="3" t="s">
        <v>26</v>
      </c>
      <c r="I104" s="3" t="s">
        <v>27</v>
      </c>
      <c r="J104" s="3" t="s">
        <v>28</v>
      </c>
      <c r="K104" s="4" t="s">
        <v>28</v>
      </c>
      <c r="L104" s="4" t="s">
        <v>666</v>
      </c>
      <c r="M104" s="4" t="s">
        <v>667</v>
      </c>
      <c r="N104" s="4"/>
      <c r="O104" s="4"/>
      <c r="P104" s="4"/>
      <c r="Q104" s="4"/>
      <c r="R104" s="3" t="str">
        <f t="shared" si="0"/>
        <v>Outstanding</v>
      </c>
      <c r="S104" s="11" t="s">
        <v>28</v>
      </c>
    </row>
    <row r="105" spans="1:19" ht="60" customHeight="1" x14ac:dyDescent="0.35">
      <c r="A105" s="9" t="s">
        <v>663</v>
      </c>
      <c r="B105" s="2" t="s">
        <v>668</v>
      </c>
      <c r="C105" s="1" t="s">
        <v>669</v>
      </c>
      <c r="D105" s="3" t="s">
        <v>567</v>
      </c>
      <c r="E105" s="3" t="s">
        <v>23</v>
      </c>
      <c r="F105" s="3" t="s">
        <v>54</v>
      </c>
      <c r="G105" s="3" t="s">
        <v>25</v>
      </c>
      <c r="H105" s="3" t="s">
        <v>26</v>
      </c>
      <c r="I105" s="3" t="s">
        <v>27</v>
      </c>
      <c r="J105" s="3" t="s">
        <v>28</v>
      </c>
      <c r="K105" s="4" t="s">
        <v>28</v>
      </c>
      <c r="L105" s="4" t="s">
        <v>670</v>
      </c>
      <c r="M105" s="4" t="s">
        <v>671</v>
      </c>
      <c r="N105" s="4" t="s">
        <v>672</v>
      </c>
      <c r="O105" s="4" t="s">
        <v>673</v>
      </c>
      <c r="P105" s="4" t="s">
        <v>674</v>
      </c>
      <c r="Q105" s="4" t="s">
        <v>675</v>
      </c>
      <c r="R105" s="3" t="str">
        <f t="shared" si="0"/>
        <v>Outstanding</v>
      </c>
      <c r="S105" s="11" t="s">
        <v>28</v>
      </c>
    </row>
    <row r="106" spans="1:19" ht="60" customHeight="1" x14ac:dyDescent="0.35">
      <c r="A106" s="9" t="s">
        <v>663</v>
      </c>
      <c r="B106" s="2" t="s">
        <v>676</v>
      </c>
      <c r="C106" s="1" t="s">
        <v>677</v>
      </c>
      <c r="D106" s="3" t="s">
        <v>567</v>
      </c>
      <c r="E106" s="3" t="s">
        <v>23</v>
      </c>
      <c r="F106" s="3" t="s">
        <v>24</v>
      </c>
      <c r="G106" s="3" t="s">
        <v>25</v>
      </c>
      <c r="H106" s="3" t="s">
        <v>26</v>
      </c>
      <c r="I106" s="3" t="s">
        <v>27</v>
      </c>
      <c r="J106" s="3" t="s">
        <v>28</v>
      </c>
      <c r="K106" s="4" t="s">
        <v>28</v>
      </c>
      <c r="L106" s="4" t="s">
        <v>678</v>
      </c>
      <c r="M106" s="4"/>
      <c r="N106" s="4"/>
      <c r="O106" s="4"/>
      <c r="P106" s="4"/>
      <c r="Q106" s="4"/>
      <c r="R106" s="3" t="str">
        <f t="shared" si="0"/>
        <v>Outstanding</v>
      </c>
      <c r="S106" s="11" t="s">
        <v>28</v>
      </c>
    </row>
    <row r="107" spans="1:19" ht="60" customHeight="1" x14ac:dyDescent="0.35">
      <c r="A107" s="9" t="s">
        <v>663</v>
      </c>
      <c r="B107" s="2" t="s">
        <v>679</v>
      </c>
      <c r="C107" s="1" t="s">
        <v>680</v>
      </c>
      <c r="D107" s="3" t="s">
        <v>567</v>
      </c>
      <c r="E107" s="3" t="s">
        <v>23</v>
      </c>
      <c r="F107" s="3" t="s">
        <v>54</v>
      </c>
      <c r="G107" s="3" t="s">
        <v>25</v>
      </c>
      <c r="H107" s="3" t="s">
        <v>26</v>
      </c>
      <c r="I107" s="3" t="s">
        <v>27</v>
      </c>
      <c r="J107" s="3" t="s">
        <v>28</v>
      </c>
      <c r="K107" s="4" t="s">
        <v>28</v>
      </c>
      <c r="L107" s="4" t="s">
        <v>681</v>
      </c>
      <c r="M107" s="4" t="s">
        <v>682</v>
      </c>
      <c r="N107" s="4" t="s">
        <v>683</v>
      </c>
      <c r="O107" s="4" t="s">
        <v>684</v>
      </c>
      <c r="P107" s="4" t="s">
        <v>685</v>
      </c>
      <c r="Q107" s="4" t="s">
        <v>686</v>
      </c>
      <c r="R107" s="3" t="str">
        <f t="shared" si="0"/>
        <v>Outstanding</v>
      </c>
      <c r="S107" s="11" t="s">
        <v>28</v>
      </c>
    </row>
    <row r="108" spans="1:19" ht="60" customHeight="1" x14ac:dyDescent="0.35">
      <c r="A108" s="9" t="s">
        <v>663</v>
      </c>
      <c r="B108" s="2" t="s">
        <v>687</v>
      </c>
      <c r="C108" s="1" t="s">
        <v>688</v>
      </c>
      <c r="D108" s="3" t="s">
        <v>567</v>
      </c>
      <c r="E108" s="3" t="s">
        <v>23</v>
      </c>
      <c r="F108" s="3" t="s">
        <v>24</v>
      </c>
      <c r="G108" s="3" t="s">
        <v>25</v>
      </c>
      <c r="H108" s="3" t="s">
        <v>26</v>
      </c>
      <c r="I108" s="3" t="s">
        <v>27</v>
      </c>
      <c r="J108" s="3" t="s">
        <v>28</v>
      </c>
      <c r="K108" s="4" t="s">
        <v>28</v>
      </c>
      <c r="L108" s="4" t="s">
        <v>689</v>
      </c>
      <c r="M108" s="4"/>
      <c r="N108" s="4"/>
      <c r="O108" s="4"/>
      <c r="P108" s="4"/>
      <c r="Q108" s="4"/>
      <c r="R108" s="3" t="str">
        <f t="shared" si="0"/>
        <v>Outstanding</v>
      </c>
      <c r="S108" s="11" t="s">
        <v>28</v>
      </c>
    </row>
    <row r="109" spans="1:19" ht="60" customHeight="1" x14ac:dyDescent="0.35">
      <c r="A109" s="9" t="s">
        <v>663</v>
      </c>
      <c r="B109" s="2" t="s">
        <v>690</v>
      </c>
      <c r="C109" s="1" t="s">
        <v>691</v>
      </c>
      <c r="D109" s="3" t="s">
        <v>567</v>
      </c>
      <c r="E109" s="3" t="s">
        <v>23</v>
      </c>
      <c r="F109" s="3" t="s">
        <v>54</v>
      </c>
      <c r="G109" s="3" t="s">
        <v>25</v>
      </c>
      <c r="H109" s="3" t="s">
        <v>26</v>
      </c>
      <c r="I109" s="3" t="s">
        <v>27</v>
      </c>
      <c r="J109" s="3" t="s">
        <v>28</v>
      </c>
      <c r="K109" s="4" t="s">
        <v>28</v>
      </c>
      <c r="L109" s="4" t="s">
        <v>692</v>
      </c>
      <c r="M109" s="4" t="s">
        <v>693</v>
      </c>
      <c r="N109" s="4" t="s">
        <v>694</v>
      </c>
      <c r="O109" s="4" t="s">
        <v>264</v>
      </c>
      <c r="P109" s="4" t="s">
        <v>695</v>
      </c>
      <c r="Q109" s="4" t="s">
        <v>696</v>
      </c>
      <c r="R109" s="3" t="str">
        <f t="shared" si="0"/>
        <v>Outstanding</v>
      </c>
      <c r="S109" s="11" t="s">
        <v>28</v>
      </c>
    </row>
    <row r="110" spans="1:19" ht="60" customHeight="1" x14ac:dyDescent="0.35">
      <c r="A110" s="9" t="s">
        <v>663</v>
      </c>
      <c r="B110" s="2" t="s">
        <v>697</v>
      </c>
      <c r="C110" s="1" t="s">
        <v>698</v>
      </c>
      <c r="D110" s="3" t="s">
        <v>567</v>
      </c>
      <c r="E110" s="3" t="s">
        <v>23</v>
      </c>
      <c r="F110" s="3" t="s">
        <v>54</v>
      </c>
      <c r="G110" s="3" t="s">
        <v>25</v>
      </c>
      <c r="H110" s="3" t="s">
        <v>26</v>
      </c>
      <c r="I110" s="3" t="s">
        <v>27</v>
      </c>
      <c r="J110" s="3" t="s">
        <v>28</v>
      </c>
      <c r="K110" s="4" t="s">
        <v>28</v>
      </c>
      <c r="L110" s="4" t="s">
        <v>699</v>
      </c>
      <c r="M110" s="4" t="s">
        <v>700</v>
      </c>
      <c r="N110" s="4" t="s">
        <v>701</v>
      </c>
      <c r="O110" s="4" t="s">
        <v>264</v>
      </c>
      <c r="P110" s="4" t="s">
        <v>702</v>
      </c>
      <c r="Q110" s="4" t="s">
        <v>703</v>
      </c>
      <c r="R110" s="3" t="str">
        <f t="shared" si="0"/>
        <v>Outstanding</v>
      </c>
      <c r="S110" s="11" t="s">
        <v>28</v>
      </c>
    </row>
    <row r="111" spans="1:19" ht="60" customHeight="1" x14ac:dyDescent="0.35">
      <c r="A111" s="9" t="s">
        <v>663</v>
      </c>
      <c r="B111" s="2" t="s">
        <v>704</v>
      </c>
      <c r="C111" s="1" t="s">
        <v>705</v>
      </c>
      <c r="D111" s="3" t="s">
        <v>567</v>
      </c>
      <c r="E111" s="3" t="s">
        <v>23</v>
      </c>
      <c r="F111" s="3" t="s">
        <v>54</v>
      </c>
      <c r="G111" s="3" t="s">
        <v>25</v>
      </c>
      <c r="H111" s="3" t="s">
        <v>26</v>
      </c>
      <c r="I111" s="3" t="s">
        <v>27</v>
      </c>
      <c r="J111" s="3" t="s">
        <v>28</v>
      </c>
      <c r="K111" s="4" t="s">
        <v>28</v>
      </c>
      <c r="L111" s="4" t="s">
        <v>706</v>
      </c>
      <c r="M111" s="4" t="s">
        <v>707</v>
      </c>
      <c r="N111" s="4" t="s">
        <v>708</v>
      </c>
      <c r="O111" s="4" t="s">
        <v>709</v>
      </c>
      <c r="P111" s="4" t="s">
        <v>710</v>
      </c>
      <c r="Q111" s="4"/>
      <c r="R111" s="3" t="str">
        <f t="shared" si="0"/>
        <v>Outstanding</v>
      </c>
      <c r="S111" s="11" t="s">
        <v>28</v>
      </c>
    </row>
    <row r="112" spans="1:19" ht="60" customHeight="1" x14ac:dyDescent="0.35">
      <c r="A112" s="9" t="s">
        <v>663</v>
      </c>
      <c r="B112" s="2" t="s">
        <v>711</v>
      </c>
      <c r="C112" s="1" t="s">
        <v>712</v>
      </c>
      <c r="D112" s="3" t="s">
        <v>567</v>
      </c>
      <c r="E112" s="3" t="s">
        <v>23</v>
      </c>
      <c r="F112" s="3" t="s">
        <v>54</v>
      </c>
      <c r="G112" s="3" t="s">
        <v>25</v>
      </c>
      <c r="H112" s="3" t="s">
        <v>26</v>
      </c>
      <c r="I112" s="3" t="s">
        <v>27</v>
      </c>
      <c r="J112" s="3" t="s">
        <v>28</v>
      </c>
      <c r="K112" s="4" t="s">
        <v>28</v>
      </c>
      <c r="L112" s="4" t="s">
        <v>713</v>
      </c>
      <c r="M112" s="4" t="s">
        <v>714</v>
      </c>
      <c r="N112" s="4" t="s">
        <v>715</v>
      </c>
      <c r="O112" s="4" t="s">
        <v>716</v>
      </c>
      <c r="P112" s="4" t="s">
        <v>717</v>
      </c>
      <c r="Q112" s="4" t="s">
        <v>718</v>
      </c>
      <c r="R112" s="3" t="str">
        <f t="shared" si="0"/>
        <v>Outstanding</v>
      </c>
      <c r="S112" s="11" t="s">
        <v>28</v>
      </c>
    </row>
    <row r="113" spans="1:19" ht="60" customHeight="1" x14ac:dyDescent="0.35">
      <c r="A113" s="9" t="s">
        <v>663</v>
      </c>
      <c r="B113" s="2" t="s">
        <v>719</v>
      </c>
      <c r="C113" s="1" t="s">
        <v>720</v>
      </c>
      <c r="D113" s="3" t="s">
        <v>567</v>
      </c>
      <c r="E113" s="3" t="s">
        <v>23</v>
      </c>
      <c r="F113" s="3" t="s">
        <v>54</v>
      </c>
      <c r="G113" s="3" t="s">
        <v>25</v>
      </c>
      <c r="H113" s="3" t="s">
        <v>26</v>
      </c>
      <c r="I113" s="3" t="s">
        <v>27</v>
      </c>
      <c r="J113" s="3" t="s">
        <v>28</v>
      </c>
      <c r="K113" s="4" t="s">
        <v>28</v>
      </c>
      <c r="L113" s="4" t="s">
        <v>721</v>
      </c>
      <c r="M113" s="4" t="s">
        <v>722</v>
      </c>
      <c r="N113" s="4" t="s">
        <v>723</v>
      </c>
      <c r="O113" s="4" t="s">
        <v>724</v>
      </c>
      <c r="P113" s="4" t="s">
        <v>725</v>
      </c>
      <c r="Q113" s="4" t="s">
        <v>726</v>
      </c>
      <c r="R113" s="3" t="str">
        <f t="shared" si="0"/>
        <v>Outstanding</v>
      </c>
      <c r="S113" s="11" t="s">
        <v>28</v>
      </c>
    </row>
    <row r="114" spans="1:19" ht="60" customHeight="1" x14ac:dyDescent="0.35">
      <c r="A114" s="9" t="s">
        <v>663</v>
      </c>
      <c r="B114" s="2" t="s">
        <v>727</v>
      </c>
      <c r="C114" s="1" t="s">
        <v>728</v>
      </c>
      <c r="D114" s="3" t="s">
        <v>567</v>
      </c>
      <c r="E114" s="3" t="s">
        <v>23</v>
      </c>
      <c r="F114" s="3" t="s">
        <v>24</v>
      </c>
      <c r="G114" s="3" t="s">
        <v>25</v>
      </c>
      <c r="H114" s="3" t="s">
        <v>26</v>
      </c>
      <c r="I114" s="3" t="s">
        <v>27</v>
      </c>
      <c r="J114" s="3" t="s">
        <v>28</v>
      </c>
      <c r="K114" s="4" t="s">
        <v>28</v>
      </c>
      <c r="L114" s="4" t="s">
        <v>729</v>
      </c>
      <c r="M114" s="4"/>
      <c r="N114" s="4"/>
      <c r="O114" s="4"/>
      <c r="P114" s="4"/>
      <c r="Q114" s="4"/>
      <c r="R114" s="3" t="str">
        <f t="shared" si="0"/>
        <v>Outstanding</v>
      </c>
      <c r="S114" s="11" t="s">
        <v>28</v>
      </c>
    </row>
    <row r="115" spans="1:19" ht="60" customHeight="1" x14ac:dyDescent="0.35">
      <c r="A115" s="9" t="s">
        <v>663</v>
      </c>
      <c r="B115" s="2" t="s">
        <v>730</v>
      </c>
      <c r="C115" s="1" t="s">
        <v>731</v>
      </c>
      <c r="D115" s="3" t="s">
        <v>567</v>
      </c>
      <c r="E115" s="3" t="s">
        <v>23</v>
      </c>
      <c r="F115" s="3" t="s">
        <v>54</v>
      </c>
      <c r="G115" s="3" t="s">
        <v>25</v>
      </c>
      <c r="H115" s="3" t="s">
        <v>26</v>
      </c>
      <c r="I115" s="3" t="s">
        <v>27</v>
      </c>
      <c r="J115" s="3" t="s">
        <v>28</v>
      </c>
      <c r="K115" s="4" t="s">
        <v>28</v>
      </c>
      <c r="L115" s="4" t="s">
        <v>732</v>
      </c>
      <c r="M115" s="4" t="s">
        <v>733</v>
      </c>
      <c r="N115" s="4" t="s">
        <v>734</v>
      </c>
      <c r="O115" s="4" t="s">
        <v>735</v>
      </c>
      <c r="P115" s="4" t="s">
        <v>736</v>
      </c>
      <c r="Q115" s="4" t="s">
        <v>737</v>
      </c>
      <c r="R115" s="3" t="str">
        <f t="shared" si="0"/>
        <v>Outstanding</v>
      </c>
      <c r="S115" s="11" t="s">
        <v>28</v>
      </c>
    </row>
    <row r="116" spans="1:19" ht="60" customHeight="1" x14ac:dyDescent="0.35">
      <c r="A116" s="9" t="s">
        <v>663</v>
      </c>
      <c r="B116" s="2" t="s">
        <v>738</v>
      </c>
      <c r="C116" s="1" t="s">
        <v>739</v>
      </c>
      <c r="D116" s="3" t="s">
        <v>567</v>
      </c>
      <c r="E116" s="3" t="s">
        <v>23</v>
      </c>
      <c r="F116" s="3" t="s">
        <v>54</v>
      </c>
      <c r="G116" s="3" t="s">
        <v>25</v>
      </c>
      <c r="H116" s="3" t="s">
        <v>26</v>
      </c>
      <c r="I116" s="3" t="s">
        <v>27</v>
      </c>
      <c r="J116" s="3" t="s">
        <v>28</v>
      </c>
      <c r="K116" s="4" t="s">
        <v>28</v>
      </c>
      <c r="L116" s="4" t="s">
        <v>740</v>
      </c>
      <c r="M116" s="4" t="s">
        <v>741</v>
      </c>
      <c r="N116" s="4" t="s">
        <v>742</v>
      </c>
      <c r="O116" s="4" t="s">
        <v>743</v>
      </c>
      <c r="P116" s="4" t="s">
        <v>744</v>
      </c>
      <c r="Q116" s="4" t="s">
        <v>745</v>
      </c>
      <c r="R116" s="3" t="str">
        <f t="shared" si="0"/>
        <v>Outstanding</v>
      </c>
      <c r="S116" s="11" t="s">
        <v>28</v>
      </c>
    </row>
    <row r="117" spans="1:19" ht="60" customHeight="1" x14ac:dyDescent="0.35">
      <c r="A117" s="9" t="s">
        <v>663</v>
      </c>
      <c r="B117" s="2" t="s">
        <v>746</v>
      </c>
      <c r="C117" s="1" t="s">
        <v>747</v>
      </c>
      <c r="D117" s="3" t="s">
        <v>567</v>
      </c>
      <c r="E117" s="3" t="s">
        <v>23</v>
      </c>
      <c r="F117" s="3" t="s">
        <v>24</v>
      </c>
      <c r="G117" s="3" t="s">
        <v>25</v>
      </c>
      <c r="H117" s="3" t="s">
        <v>26</v>
      </c>
      <c r="I117" s="3" t="s">
        <v>27</v>
      </c>
      <c r="J117" s="3" t="s">
        <v>28</v>
      </c>
      <c r="K117" s="4" t="s">
        <v>28</v>
      </c>
      <c r="L117" s="4" t="s">
        <v>748</v>
      </c>
      <c r="M117" s="4"/>
      <c r="N117" s="4"/>
      <c r="O117" s="4"/>
      <c r="P117" s="4"/>
      <c r="Q117" s="4"/>
      <c r="R117" s="3" t="str">
        <f t="shared" si="0"/>
        <v>Outstanding</v>
      </c>
      <c r="S117" s="11" t="s">
        <v>28</v>
      </c>
    </row>
    <row r="118" spans="1:19" ht="60" customHeight="1" x14ac:dyDescent="0.35">
      <c r="A118" s="9" t="s">
        <v>663</v>
      </c>
      <c r="B118" s="2" t="s">
        <v>749</v>
      </c>
      <c r="C118" s="1" t="s">
        <v>750</v>
      </c>
      <c r="D118" s="3" t="s">
        <v>567</v>
      </c>
      <c r="E118" s="3" t="s">
        <v>23</v>
      </c>
      <c r="F118" s="3" t="s">
        <v>54</v>
      </c>
      <c r="G118" s="3" t="s">
        <v>25</v>
      </c>
      <c r="H118" s="3" t="s">
        <v>26</v>
      </c>
      <c r="I118" s="3" t="s">
        <v>27</v>
      </c>
      <c r="J118" s="3" t="s">
        <v>28</v>
      </c>
      <c r="K118" s="4" t="s">
        <v>28</v>
      </c>
      <c r="L118" s="4" t="s">
        <v>751</v>
      </c>
      <c r="M118" s="4" t="s">
        <v>752</v>
      </c>
      <c r="N118" s="4" t="s">
        <v>753</v>
      </c>
      <c r="O118" s="4" t="s">
        <v>264</v>
      </c>
      <c r="P118" s="4" t="s">
        <v>754</v>
      </c>
      <c r="Q118" s="4" t="s">
        <v>755</v>
      </c>
      <c r="R118" s="3" t="str">
        <f t="shared" si="0"/>
        <v>Outstanding</v>
      </c>
      <c r="S118" s="11" t="s">
        <v>28</v>
      </c>
    </row>
    <row r="119" spans="1:19" ht="60" customHeight="1" x14ac:dyDescent="0.35">
      <c r="A119" s="9" t="s">
        <v>663</v>
      </c>
      <c r="B119" s="2" t="s">
        <v>756</v>
      </c>
      <c r="C119" s="1" t="s">
        <v>757</v>
      </c>
      <c r="D119" s="3" t="s">
        <v>567</v>
      </c>
      <c r="E119" s="3" t="s">
        <v>23</v>
      </c>
      <c r="F119" s="3" t="s">
        <v>54</v>
      </c>
      <c r="G119" s="3" t="s">
        <v>25</v>
      </c>
      <c r="H119" s="3" t="s">
        <v>26</v>
      </c>
      <c r="I119" s="3" t="s">
        <v>27</v>
      </c>
      <c r="J119" s="3" t="s">
        <v>28</v>
      </c>
      <c r="K119" s="4" t="s">
        <v>28</v>
      </c>
      <c r="L119" s="4" t="s">
        <v>758</v>
      </c>
      <c r="M119" s="4" t="s">
        <v>759</v>
      </c>
      <c r="N119" s="4" t="s">
        <v>760</v>
      </c>
      <c r="O119" s="4" t="s">
        <v>264</v>
      </c>
      <c r="P119" s="4" t="s">
        <v>761</v>
      </c>
      <c r="Q119" s="4" t="s">
        <v>762</v>
      </c>
      <c r="R119" s="3" t="str">
        <f t="shared" si="0"/>
        <v>Outstanding</v>
      </c>
      <c r="S119" s="11" t="s">
        <v>28</v>
      </c>
    </row>
    <row r="120" spans="1:19" ht="60" customHeight="1" x14ac:dyDescent="0.35">
      <c r="A120" s="9" t="s">
        <v>663</v>
      </c>
      <c r="B120" s="2" t="s">
        <v>763</v>
      </c>
      <c r="C120" s="1" t="s">
        <v>764</v>
      </c>
      <c r="D120" s="3" t="s">
        <v>567</v>
      </c>
      <c r="E120" s="3" t="s">
        <v>23</v>
      </c>
      <c r="F120" s="3" t="s">
        <v>54</v>
      </c>
      <c r="G120" s="3" t="s">
        <v>25</v>
      </c>
      <c r="H120" s="3" t="s">
        <v>26</v>
      </c>
      <c r="I120" s="3" t="s">
        <v>27</v>
      </c>
      <c r="J120" s="3" t="s">
        <v>28</v>
      </c>
      <c r="K120" s="4" t="s">
        <v>28</v>
      </c>
      <c r="L120" s="4" t="s">
        <v>765</v>
      </c>
      <c r="M120" s="4" t="s">
        <v>766</v>
      </c>
      <c r="N120" s="4" t="s">
        <v>760</v>
      </c>
      <c r="O120" s="4" t="s">
        <v>264</v>
      </c>
      <c r="P120" s="4" t="s">
        <v>767</v>
      </c>
      <c r="Q120" s="4" t="s">
        <v>768</v>
      </c>
      <c r="R120" s="3" t="str">
        <f t="shared" si="0"/>
        <v>Outstanding</v>
      </c>
      <c r="S120" s="11" t="s">
        <v>28</v>
      </c>
    </row>
    <row r="121" spans="1:19" ht="60" customHeight="1" x14ac:dyDescent="0.35">
      <c r="A121" s="9" t="s">
        <v>663</v>
      </c>
      <c r="B121" s="2" t="s">
        <v>769</v>
      </c>
      <c r="C121" s="1" t="s">
        <v>770</v>
      </c>
      <c r="D121" s="3" t="s">
        <v>567</v>
      </c>
      <c r="E121" s="3" t="s">
        <v>23</v>
      </c>
      <c r="F121" s="3" t="s">
        <v>54</v>
      </c>
      <c r="G121" s="3" t="s">
        <v>25</v>
      </c>
      <c r="H121" s="3" t="s">
        <v>26</v>
      </c>
      <c r="I121" s="3" t="s">
        <v>27</v>
      </c>
      <c r="J121" s="3" t="s">
        <v>28</v>
      </c>
      <c r="K121" s="4" t="s">
        <v>28</v>
      </c>
      <c r="L121" s="4" t="s">
        <v>771</v>
      </c>
      <c r="M121" s="4" t="s">
        <v>772</v>
      </c>
      <c r="N121" s="4" t="s">
        <v>760</v>
      </c>
      <c r="O121" s="4" t="s">
        <v>264</v>
      </c>
      <c r="P121" s="4" t="s">
        <v>773</v>
      </c>
      <c r="Q121" s="4" t="s">
        <v>774</v>
      </c>
      <c r="R121" s="3" t="str">
        <f t="shared" si="0"/>
        <v>Outstanding</v>
      </c>
      <c r="S121" s="11" t="s">
        <v>28</v>
      </c>
    </row>
    <row r="122" spans="1:19" ht="60" customHeight="1" x14ac:dyDescent="0.35">
      <c r="A122" s="9" t="s">
        <v>663</v>
      </c>
      <c r="B122" s="2" t="s">
        <v>775</v>
      </c>
      <c r="C122" s="1" t="s">
        <v>776</v>
      </c>
      <c r="D122" s="3" t="s">
        <v>567</v>
      </c>
      <c r="E122" s="3" t="s">
        <v>23</v>
      </c>
      <c r="F122" s="3" t="s">
        <v>54</v>
      </c>
      <c r="G122" s="3" t="s">
        <v>25</v>
      </c>
      <c r="H122" s="3" t="s">
        <v>26</v>
      </c>
      <c r="I122" s="3" t="s">
        <v>27</v>
      </c>
      <c r="J122" s="3" t="s">
        <v>28</v>
      </c>
      <c r="K122" s="4" t="s">
        <v>28</v>
      </c>
      <c r="L122" s="4" t="s">
        <v>777</v>
      </c>
      <c r="M122" s="4" t="s">
        <v>778</v>
      </c>
      <c r="N122" s="4" t="s">
        <v>760</v>
      </c>
      <c r="O122" s="4" t="s">
        <v>264</v>
      </c>
      <c r="P122" s="4" t="s">
        <v>779</v>
      </c>
      <c r="Q122" s="4" t="s">
        <v>755</v>
      </c>
      <c r="R122" s="3" t="str">
        <f t="shared" si="0"/>
        <v>Outstanding</v>
      </c>
      <c r="S122" s="11" t="s">
        <v>28</v>
      </c>
    </row>
    <row r="123" spans="1:19" ht="60" customHeight="1" x14ac:dyDescent="0.35">
      <c r="A123" s="9" t="s">
        <v>663</v>
      </c>
      <c r="B123" s="2" t="s">
        <v>780</v>
      </c>
      <c r="C123" s="1" t="s">
        <v>781</v>
      </c>
      <c r="D123" s="3" t="s">
        <v>567</v>
      </c>
      <c r="E123" s="3" t="s">
        <v>23</v>
      </c>
      <c r="F123" s="3" t="s">
        <v>24</v>
      </c>
      <c r="G123" s="3" t="s">
        <v>25</v>
      </c>
      <c r="H123" s="3" t="s">
        <v>26</v>
      </c>
      <c r="I123" s="3" t="s">
        <v>27</v>
      </c>
      <c r="J123" s="3" t="s">
        <v>28</v>
      </c>
      <c r="K123" s="4" t="s">
        <v>28</v>
      </c>
      <c r="L123" s="4" t="s">
        <v>782</v>
      </c>
      <c r="M123" s="4"/>
      <c r="N123" s="4"/>
      <c r="O123" s="4"/>
      <c r="P123" s="4"/>
      <c r="Q123" s="4"/>
      <c r="R123" s="3" t="str">
        <f t="shared" si="0"/>
        <v>Outstanding</v>
      </c>
      <c r="S123" s="11" t="s">
        <v>28</v>
      </c>
    </row>
    <row r="124" spans="1:19" ht="60" customHeight="1" x14ac:dyDescent="0.35">
      <c r="A124" s="9" t="s">
        <v>663</v>
      </c>
      <c r="B124" s="2" t="s">
        <v>783</v>
      </c>
      <c r="C124" s="1" t="s">
        <v>784</v>
      </c>
      <c r="D124" s="3" t="s">
        <v>567</v>
      </c>
      <c r="E124" s="3" t="s">
        <v>23</v>
      </c>
      <c r="F124" s="3" t="s">
        <v>54</v>
      </c>
      <c r="G124" s="3" t="s">
        <v>25</v>
      </c>
      <c r="H124" s="3" t="s">
        <v>26</v>
      </c>
      <c r="I124" s="3" t="s">
        <v>27</v>
      </c>
      <c r="J124" s="3" t="s">
        <v>28</v>
      </c>
      <c r="K124" s="4" t="s">
        <v>28</v>
      </c>
      <c r="L124" s="4" t="s">
        <v>785</v>
      </c>
      <c r="M124" s="4" t="s">
        <v>786</v>
      </c>
      <c r="N124" s="4" t="s">
        <v>787</v>
      </c>
      <c r="O124" s="4" t="s">
        <v>788</v>
      </c>
      <c r="P124" s="4" t="s">
        <v>789</v>
      </c>
      <c r="Q124" s="4" t="s">
        <v>790</v>
      </c>
      <c r="R124" s="3" t="str">
        <f t="shared" si="0"/>
        <v>Outstanding</v>
      </c>
      <c r="S124" s="11" t="s">
        <v>28</v>
      </c>
    </row>
    <row r="125" spans="1:19" ht="60" customHeight="1" x14ac:dyDescent="0.35">
      <c r="A125" s="9" t="s">
        <v>663</v>
      </c>
      <c r="B125" s="2" t="s">
        <v>791</v>
      </c>
      <c r="C125" s="1" t="s">
        <v>792</v>
      </c>
      <c r="D125" s="3" t="s">
        <v>567</v>
      </c>
      <c r="E125" s="3" t="s">
        <v>23</v>
      </c>
      <c r="F125" s="3" t="s">
        <v>54</v>
      </c>
      <c r="G125" s="3" t="s">
        <v>25</v>
      </c>
      <c r="H125" s="3" t="s">
        <v>26</v>
      </c>
      <c r="I125" s="3" t="s">
        <v>27</v>
      </c>
      <c r="J125" s="3" t="s">
        <v>28</v>
      </c>
      <c r="K125" s="4" t="s">
        <v>28</v>
      </c>
      <c r="L125" s="4" t="s">
        <v>793</v>
      </c>
      <c r="M125" s="4" t="s">
        <v>794</v>
      </c>
      <c r="N125" s="4" t="s">
        <v>795</v>
      </c>
      <c r="O125" s="4" t="s">
        <v>264</v>
      </c>
      <c r="P125" s="4" t="s">
        <v>796</v>
      </c>
      <c r="Q125" s="4" t="s">
        <v>755</v>
      </c>
      <c r="R125" s="3" t="str">
        <f t="shared" si="0"/>
        <v>Outstanding</v>
      </c>
      <c r="S125" s="11" t="s">
        <v>28</v>
      </c>
    </row>
    <row r="126" spans="1:19" ht="60" customHeight="1" x14ac:dyDescent="0.35">
      <c r="A126" s="9" t="s">
        <v>663</v>
      </c>
      <c r="B126" s="2" t="s">
        <v>797</v>
      </c>
      <c r="C126" s="1" t="s">
        <v>798</v>
      </c>
      <c r="D126" s="3" t="s">
        <v>567</v>
      </c>
      <c r="E126" s="3" t="s">
        <v>23</v>
      </c>
      <c r="F126" s="3" t="s">
        <v>54</v>
      </c>
      <c r="G126" s="3" t="s">
        <v>25</v>
      </c>
      <c r="H126" s="3" t="s">
        <v>26</v>
      </c>
      <c r="I126" s="3" t="s">
        <v>27</v>
      </c>
      <c r="J126" s="3" t="s">
        <v>28</v>
      </c>
      <c r="K126" s="4" t="s">
        <v>28</v>
      </c>
      <c r="L126" s="4" t="s">
        <v>799</v>
      </c>
      <c r="M126" s="4" t="s">
        <v>800</v>
      </c>
      <c r="N126" s="4" t="s">
        <v>801</v>
      </c>
      <c r="O126" s="4" t="s">
        <v>802</v>
      </c>
      <c r="P126" s="4" t="s">
        <v>803</v>
      </c>
      <c r="Q126" s="4" t="s">
        <v>804</v>
      </c>
      <c r="R126" s="3" t="str">
        <f t="shared" si="0"/>
        <v>Outstanding</v>
      </c>
      <c r="S126" s="11" t="s">
        <v>28</v>
      </c>
    </row>
    <row r="127" spans="1:19" ht="60" customHeight="1" x14ac:dyDescent="0.35">
      <c r="A127" s="9" t="s">
        <v>663</v>
      </c>
      <c r="B127" s="2" t="s">
        <v>805</v>
      </c>
      <c r="C127" s="1" t="s">
        <v>806</v>
      </c>
      <c r="D127" s="3" t="s">
        <v>567</v>
      </c>
      <c r="E127" s="3" t="s">
        <v>23</v>
      </c>
      <c r="F127" s="3" t="s">
        <v>54</v>
      </c>
      <c r="G127" s="3" t="s">
        <v>25</v>
      </c>
      <c r="H127" s="3" t="s">
        <v>26</v>
      </c>
      <c r="I127" s="3" t="s">
        <v>27</v>
      </c>
      <c r="J127" s="3" t="s">
        <v>28</v>
      </c>
      <c r="K127" s="4" t="s">
        <v>28</v>
      </c>
      <c r="L127" s="4" t="s">
        <v>807</v>
      </c>
      <c r="M127" s="4" t="s">
        <v>808</v>
      </c>
      <c r="N127" s="4" t="s">
        <v>809</v>
      </c>
      <c r="O127" s="4" t="s">
        <v>810</v>
      </c>
      <c r="P127" s="4" t="s">
        <v>811</v>
      </c>
      <c r="Q127" s="4" t="s">
        <v>812</v>
      </c>
      <c r="R127" s="3" t="str">
        <f t="shared" si="0"/>
        <v>Outstanding</v>
      </c>
      <c r="S127" s="11" t="s">
        <v>28</v>
      </c>
    </row>
    <row r="128" spans="1:19" ht="60" customHeight="1" x14ac:dyDescent="0.35">
      <c r="A128" s="9" t="s">
        <v>663</v>
      </c>
      <c r="B128" s="2" t="s">
        <v>813</v>
      </c>
      <c r="C128" s="1" t="s">
        <v>814</v>
      </c>
      <c r="D128" s="3" t="s">
        <v>567</v>
      </c>
      <c r="E128" s="3" t="s">
        <v>23</v>
      </c>
      <c r="F128" s="3" t="s">
        <v>54</v>
      </c>
      <c r="G128" s="3" t="s">
        <v>25</v>
      </c>
      <c r="H128" s="3" t="s">
        <v>26</v>
      </c>
      <c r="I128" s="3" t="s">
        <v>27</v>
      </c>
      <c r="J128" s="3" t="s">
        <v>28</v>
      </c>
      <c r="K128" s="4" t="s">
        <v>28</v>
      </c>
      <c r="L128" s="4" t="s">
        <v>815</v>
      </c>
      <c r="M128" s="4" t="s">
        <v>816</v>
      </c>
      <c r="N128" s="4" t="s">
        <v>817</v>
      </c>
      <c r="O128" s="4" t="s">
        <v>818</v>
      </c>
      <c r="P128" s="4" t="s">
        <v>819</v>
      </c>
      <c r="Q128" s="4" t="s">
        <v>820</v>
      </c>
      <c r="R128" s="3" t="str">
        <f t="shared" si="0"/>
        <v>Outstanding</v>
      </c>
      <c r="S128" s="11" t="s">
        <v>28</v>
      </c>
    </row>
    <row r="129" spans="1:19" ht="60" customHeight="1" x14ac:dyDescent="0.35">
      <c r="A129" s="9" t="s">
        <v>663</v>
      </c>
      <c r="B129" s="2" t="s">
        <v>821</v>
      </c>
      <c r="C129" s="1" t="s">
        <v>822</v>
      </c>
      <c r="D129" s="3" t="s">
        <v>567</v>
      </c>
      <c r="E129" s="3" t="s">
        <v>23</v>
      </c>
      <c r="F129" s="3" t="s">
        <v>24</v>
      </c>
      <c r="G129" s="3" t="s">
        <v>25</v>
      </c>
      <c r="H129" s="3" t="s">
        <v>26</v>
      </c>
      <c r="I129" s="3" t="s">
        <v>27</v>
      </c>
      <c r="J129" s="3" t="s">
        <v>28</v>
      </c>
      <c r="K129" s="4" t="s">
        <v>28</v>
      </c>
      <c r="L129" s="4" t="s">
        <v>823</v>
      </c>
      <c r="M129" s="4"/>
      <c r="N129" s="4"/>
      <c r="O129" s="4"/>
      <c r="P129" s="4"/>
      <c r="Q129" s="4"/>
      <c r="R129" s="3" t="str">
        <f t="shared" si="0"/>
        <v>Outstanding</v>
      </c>
      <c r="S129" s="11" t="s">
        <v>28</v>
      </c>
    </row>
    <row r="130" spans="1:19" ht="60" customHeight="1" x14ac:dyDescent="0.35">
      <c r="A130" s="9" t="s">
        <v>824</v>
      </c>
      <c r="B130" s="2" t="s">
        <v>825</v>
      </c>
      <c r="C130" s="1" t="s">
        <v>826</v>
      </c>
      <c r="D130" s="3" t="s">
        <v>567</v>
      </c>
      <c r="E130" s="3" t="s">
        <v>23</v>
      </c>
      <c r="F130" s="3" t="s">
        <v>24</v>
      </c>
      <c r="G130" s="3" t="s">
        <v>25</v>
      </c>
      <c r="H130" s="3" t="s">
        <v>26</v>
      </c>
      <c r="I130" s="3" t="s">
        <v>27</v>
      </c>
      <c r="J130" s="3" t="s">
        <v>28</v>
      </c>
      <c r="K130" s="4" t="s">
        <v>28</v>
      </c>
      <c r="L130" s="4" t="s">
        <v>827</v>
      </c>
      <c r="M130" s="4" t="s">
        <v>828</v>
      </c>
      <c r="N130" s="4"/>
      <c r="O130" s="4"/>
      <c r="P130" s="4"/>
      <c r="Q130" s="4"/>
      <c r="R130" s="3" t="str">
        <f t="shared" si="0"/>
        <v>Outstanding</v>
      </c>
      <c r="S130" s="11" t="s">
        <v>28</v>
      </c>
    </row>
    <row r="131" spans="1:19" ht="60" customHeight="1" x14ac:dyDescent="0.35">
      <c r="A131" s="9" t="s">
        <v>824</v>
      </c>
      <c r="B131" s="2" t="s">
        <v>829</v>
      </c>
      <c r="C131" s="1" t="s">
        <v>830</v>
      </c>
      <c r="D131" s="3" t="s">
        <v>567</v>
      </c>
      <c r="E131" s="3" t="s">
        <v>831</v>
      </c>
      <c r="F131" s="3" t="s">
        <v>54</v>
      </c>
      <c r="G131" s="3" t="s">
        <v>25</v>
      </c>
      <c r="H131" s="3" t="s">
        <v>26</v>
      </c>
      <c r="I131" s="3" t="s">
        <v>27</v>
      </c>
      <c r="J131" s="3" t="s">
        <v>28</v>
      </c>
      <c r="K131" s="4" t="s">
        <v>28</v>
      </c>
      <c r="L131" s="4" t="s">
        <v>832</v>
      </c>
      <c r="M131" s="4" t="s">
        <v>833</v>
      </c>
      <c r="N131" s="4" t="s">
        <v>834</v>
      </c>
      <c r="O131" s="4" t="s">
        <v>264</v>
      </c>
      <c r="P131" s="4" t="s">
        <v>835</v>
      </c>
      <c r="Q131" s="4" t="s">
        <v>836</v>
      </c>
      <c r="R131" s="3" t="str">
        <f t="shared" si="0"/>
        <v>Outstanding</v>
      </c>
      <c r="S131" s="11" t="s">
        <v>28</v>
      </c>
    </row>
    <row r="132" spans="1:19" ht="60" customHeight="1" x14ac:dyDescent="0.35">
      <c r="A132" s="9" t="s">
        <v>824</v>
      </c>
      <c r="B132" s="2" t="s">
        <v>837</v>
      </c>
      <c r="C132" s="1" t="s">
        <v>838</v>
      </c>
      <c r="D132" s="3" t="s">
        <v>567</v>
      </c>
      <c r="E132" s="3" t="s">
        <v>831</v>
      </c>
      <c r="F132" s="3" t="s">
        <v>24</v>
      </c>
      <c r="G132" s="3" t="s">
        <v>25</v>
      </c>
      <c r="H132" s="3" t="s">
        <v>26</v>
      </c>
      <c r="I132" s="3" t="s">
        <v>27</v>
      </c>
      <c r="J132" s="3" t="s">
        <v>28</v>
      </c>
      <c r="K132" s="4" t="s">
        <v>28</v>
      </c>
      <c r="L132" s="4" t="s">
        <v>839</v>
      </c>
      <c r="M132" s="4"/>
      <c r="N132" s="4"/>
      <c r="O132" s="4"/>
      <c r="P132" s="4"/>
      <c r="Q132" s="4"/>
      <c r="R132" s="3" t="str">
        <f t="shared" si="0"/>
        <v>Outstanding</v>
      </c>
      <c r="S132" s="11" t="s">
        <v>28</v>
      </c>
    </row>
    <row r="133" spans="1:19" ht="60" customHeight="1" x14ac:dyDescent="0.35">
      <c r="A133" s="9" t="s">
        <v>840</v>
      </c>
      <c r="B133" s="2" t="s">
        <v>841</v>
      </c>
      <c r="C133" s="1" t="s">
        <v>842</v>
      </c>
      <c r="D133" s="3" t="s">
        <v>567</v>
      </c>
      <c r="E133" s="3" t="s">
        <v>23</v>
      </c>
      <c r="F133" s="3" t="s">
        <v>24</v>
      </c>
      <c r="G133" s="3" t="s">
        <v>25</v>
      </c>
      <c r="H133" s="3" t="s">
        <v>26</v>
      </c>
      <c r="I133" s="3" t="s">
        <v>27</v>
      </c>
      <c r="J133" s="3" t="s">
        <v>28</v>
      </c>
      <c r="K133" s="4" t="s">
        <v>28</v>
      </c>
      <c r="L133" s="4" t="s">
        <v>843</v>
      </c>
      <c r="M133" s="4" t="s">
        <v>844</v>
      </c>
      <c r="N133" s="4"/>
      <c r="O133" s="4"/>
      <c r="P133" s="4"/>
      <c r="Q133" s="4"/>
      <c r="R133" s="3" t="str">
        <f t="shared" si="0"/>
        <v>Outstanding</v>
      </c>
      <c r="S133" s="11" t="s">
        <v>28</v>
      </c>
    </row>
    <row r="134" spans="1:19" ht="60" customHeight="1" x14ac:dyDescent="0.35">
      <c r="A134" s="9" t="s">
        <v>840</v>
      </c>
      <c r="B134" s="2" t="s">
        <v>845</v>
      </c>
      <c r="C134" s="1" t="s">
        <v>846</v>
      </c>
      <c r="D134" s="3" t="s">
        <v>567</v>
      </c>
      <c r="E134" s="3" t="s">
        <v>23</v>
      </c>
      <c r="F134" s="3" t="s">
        <v>54</v>
      </c>
      <c r="G134" s="3" t="s">
        <v>25</v>
      </c>
      <c r="H134" s="3" t="s">
        <v>26</v>
      </c>
      <c r="I134" s="3" t="s">
        <v>27</v>
      </c>
      <c r="J134" s="3" t="s">
        <v>28</v>
      </c>
      <c r="K134" s="4" t="s">
        <v>28</v>
      </c>
      <c r="L134" s="4" t="s">
        <v>847</v>
      </c>
      <c r="M134" s="4" t="s">
        <v>848</v>
      </c>
      <c r="N134" s="4" t="s">
        <v>849</v>
      </c>
      <c r="O134" s="4" t="s">
        <v>850</v>
      </c>
      <c r="P134" s="4" t="s">
        <v>851</v>
      </c>
      <c r="Q134" s="4" t="s">
        <v>852</v>
      </c>
      <c r="R134" s="3" t="str">
        <f t="shared" si="0"/>
        <v>Outstanding</v>
      </c>
      <c r="S134" s="11" t="s">
        <v>28</v>
      </c>
    </row>
    <row r="135" spans="1:19" ht="60" customHeight="1" x14ac:dyDescent="0.35">
      <c r="A135" s="9" t="s">
        <v>840</v>
      </c>
      <c r="B135" s="2" t="s">
        <v>853</v>
      </c>
      <c r="C135" s="1" t="s">
        <v>854</v>
      </c>
      <c r="D135" s="3" t="s">
        <v>567</v>
      </c>
      <c r="E135" s="3" t="s">
        <v>23</v>
      </c>
      <c r="F135" s="3" t="s">
        <v>24</v>
      </c>
      <c r="G135" s="3" t="s">
        <v>25</v>
      </c>
      <c r="H135" s="3" t="s">
        <v>26</v>
      </c>
      <c r="I135" s="3" t="s">
        <v>27</v>
      </c>
      <c r="J135" s="3" t="s">
        <v>28</v>
      </c>
      <c r="K135" s="4" t="s">
        <v>28</v>
      </c>
      <c r="L135" s="4" t="s">
        <v>855</v>
      </c>
      <c r="M135" s="4"/>
      <c r="N135" s="4"/>
      <c r="O135" s="4"/>
      <c r="P135" s="4"/>
      <c r="Q135" s="4"/>
      <c r="R135" s="3" t="str">
        <f t="shared" si="0"/>
        <v>Outstanding</v>
      </c>
      <c r="S135" s="11" t="s">
        <v>28</v>
      </c>
    </row>
    <row r="136" spans="1:19" ht="60" customHeight="1" x14ac:dyDescent="0.35">
      <c r="A136" s="9" t="s">
        <v>840</v>
      </c>
      <c r="B136" s="2" t="s">
        <v>856</v>
      </c>
      <c r="C136" s="1" t="s">
        <v>857</v>
      </c>
      <c r="D136" s="3" t="s">
        <v>567</v>
      </c>
      <c r="E136" s="3" t="s">
        <v>23</v>
      </c>
      <c r="F136" s="3" t="s">
        <v>54</v>
      </c>
      <c r="G136" s="3" t="s">
        <v>25</v>
      </c>
      <c r="H136" s="3" t="s">
        <v>26</v>
      </c>
      <c r="I136" s="3" t="s">
        <v>27</v>
      </c>
      <c r="J136" s="3" t="s">
        <v>28</v>
      </c>
      <c r="K136" s="4" t="s">
        <v>28</v>
      </c>
      <c r="L136" s="4" t="s">
        <v>858</v>
      </c>
      <c r="M136" s="4" t="s">
        <v>859</v>
      </c>
      <c r="N136" s="4" t="s">
        <v>860</v>
      </c>
      <c r="O136" s="4" t="s">
        <v>861</v>
      </c>
      <c r="P136" s="4" t="s">
        <v>862</v>
      </c>
      <c r="Q136" s="4" t="s">
        <v>863</v>
      </c>
      <c r="R136" s="3" t="str">
        <f t="shared" si="0"/>
        <v>Outstanding</v>
      </c>
      <c r="S136" s="11" t="s">
        <v>28</v>
      </c>
    </row>
    <row r="137" spans="1:19" ht="60" customHeight="1" x14ac:dyDescent="0.35">
      <c r="A137" s="9" t="s">
        <v>840</v>
      </c>
      <c r="B137" s="2" t="s">
        <v>864</v>
      </c>
      <c r="C137" s="1" t="s">
        <v>865</v>
      </c>
      <c r="D137" s="3" t="s">
        <v>567</v>
      </c>
      <c r="E137" s="3" t="s">
        <v>23</v>
      </c>
      <c r="F137" s="3" t="s">
        <v>54</v>
      </c>
      <c r="G137" s="3" t="s">
        <v>25</v>
      </c>
      <c r="H137" s="3" t="s">
        <v>26</v>
      </c>
      <c r="I137" s="3" t="s">
        <v>27</v>
      </c>
      <c r="J137" s="3" t="s">
        <v>28</v>
      </c>
      <c r="K137" s="4" t="s">
        <v>28</v>
      </c>
      <c r="L137" s="4" t="s">
        <v>866</v>
      </c>
      <c r="M137" s="4" t="s">
        <v>859</v>
      </c>
      <c r="N137" s="4" t="s">
        <v>860</v>
      </c>
      <c r="O137" s="4" t="s">
        <v>861</v>
      </c>
      <c r="P137" s="4" t="s">
        <v>862</v>
      </c>
      <c r="Q137" s="4" t="s">
        <v>863</v>
      </c>
      <c r="R137" s="3" t="str">
        <f t="shared" si="0"/>
        <v>Outstanding</v>
      </c>
      <c r="S137" s="11" t="s">
        <v>28</v>
      </c>
    </row>
    <row r="138" spans="1:19" ht="60" customHeight="1" x14ac:dyDescent="0.35">
      <c r="A138" s="9" t="s">
        <v>840</v>
      </c>
      <c r="B138" s="2" t="s">
        <v>867</v>
      </c>
      <c r="C138" s="1" t="s">
        <v>868</v>
      </c>
      <c r="D138" s="3" t="s">
        <v>567</v>
      </c>
      <c r="E138" s="3" t="s">
        <v>23</v>
      </c>
      <c r="F138" s="3" t="s">
        <v>54</v>
      </c>
      <c r="G138" s="3" t="s">
        <v>25</v>
      </c>
      <c r="H138" s="3" t="s">
        <v>26</v>
      </c>
      <c r="I138" s="3" t="s">
        <v>27</v>
      </c>
      <c r="J138" s="3" t="s">
        <v>28</v>
      </c>
      <c r="K138" s="4" t="s">
        <v>28</v>
      </c>
      <c r="L138" s="4" t="s">
        <v>858</v>
      </c>
      <c r="M138" s="4" t="s">
        <v>859</v>
      </c>
      <c r="N138" s="4" t="s">
        <v>860</v>
      </c>
      <c r="O138" s="4" t="s">
        <v>861</v>
      </c>
      <c r="P138" s="4" t="s">
        <v>862</v>
      </c>
      <c r="Q138" s="4" t="s">
        <v>863</v>
      </c>
      <c r="R138" s="3" t="str">
        <f t="shared" si="0"/>
        <v>Outstanding</v>
      </c>
      <c r="S138" s="11" t="s">
        <v>28</v>
      </c>
    </row>
    <row r="139" spans="1:19" ht="60" customHeight="1" x14ac:dyDescent="0.35">
      <c r="A139" s="9" t="s">
        <v>840</v>
      </c>
      <c r="B139" s="2" t="s">
        <v>869</v>
      </c>
      <c r="C139" s="1" t="s">
        <v>870</v>
      </c>
      <c r="D139" s="3" t="s">
        <v>567</v>
      </c>
      <c r="E139" s="3" t="s">
        <v>23</v>
      </c>
      <c r="F139" s="3" t="s">
        <v>54</v>
      </c>
      <c r="G139" s="3" t="s">
        <v>25</v>
      </c>
      <c r="H139" s="3" t="s">
        <v>26</v>
      </c>
      <c r="I139" s="3" t="s">
        <v>27</v>
      </c>
      <c r="J139" s="3" t="s">
        <v>28</v>
      </c>
      <c r="K139" s="4" t="s">
        <v>28</v>
      </c>
      <c r="L139" s="4" t="s">
        <v>871</v>
      </c>
      <c r="M139" s="4" t="s">
        <v>872</v>
      </c>
      <c r="N139" s="4" t="s">
        <v>873</v>
      </c>
      <c r="O139" s="4" t="s">
        <v>264</v>
      </c>
      <c r="P139" s="4" t="s">
        <v>576</v>
      </c>
      <c r="Q139" s="4" t="s">
        <v>874</v>
      </c>
      <c r="R139" s="3" t="str">
        <f t="shared" si="0"/>
        <v>Outstanding</v>
      </c>
      <c r="S139" s="11" t="s">
        <v>28</v>
      </c>
    </row>
    <row r="140" spans="1:19" ht="60" customHeight="1" x14ac:dyDescent="0.35">
      <c r="A140" s="9" t="s">
        <v>840</v>
      </c>
      <c r="B140" s="2" t="s">
        <v>875</v>
      </c>
      <c r="C140" s="1" t="s">
        <v>876</v>
      </c>
      <c r="D140" s="3" t="s">
        <v>567</v>
      </c>
      <c r="E140" s="3" t="s">
        <v>23</v>
      </c>
      <c r="F140" s="3" t="s">
        <v>24</v>
      </c>
      <c r="G140" s="3" t="s">
        <v>25</v>
      </c>
      <c r="H140" s="3" t="s">
        <v>26</v>
      </c>
      <c r="I140" s="3" t="s">
        <v>27</v>
      </c>
      <c r="J140" s="3" t="s">
        <v>28</v>
      </c>
      <c r="K140" s="4" t="s">
        <v>28</v>
      </c>
      <c r="L140" s="4" t="s">
        <v>877</v>
      </c>
      <c r="M140" s="4"/>
      <c r="N140" s="4"/>
      <c r="O140" s="4"/>
      <c r="P140" s="4"/>
      <c r="Q140" s="4"/>
      <c r="R140" s="3" t="str">
        <f t="shared" si="0"/>
        <v>Outstanding</v>
      </c>
      <c r="S140" s="11" t="s">
        <v>28</v>
      </c>
    </row>
    <row r="141" spans="1:19" ht="60" customHeight="1" x14ac:dyDescent="0.35">
      <c r="A141" s="9" t="s">
        <v>840</v>
      </c>
      <c r="B141" s="2" t="s">
        <v>878</v>
      </c>
      <c r="C141" s="1" t="s">
        <v>879</v>
      </c>
      <c r="D141" s="3" t="s">
        <v>567</v>
      </c>
      <c r="E141" s="3" t="s">
        <v>23</v>
      </c>
      <c r="F141" s="3" t="s">
        <v>24</v>
      </c>
      <c r="G141" s="3" t="s">
        <v>25</v>
      </c>
      <c r="H141" s="3" t="s">
        <v>26</v>
      </c>
      <c r="I141" s="3" t="s">
        <v>27</v>
      </c>
      <c r="J141" s="3" t="s">
        <v>28</v>
      </c>
      <c r="K141" s="4" t="s">
        <v>28</v>
      </c>
      <c r="L141" s="4" t="s">
        <v>880</v>
      </c>
      <c r="M141" s="4"/>
      <c r="N141" s="4"/>
      <c r="O141" s="4"/>
      <c r="P141" s="4"/>
      <c r="Q141" s="4"/>
      <c r="R141" s="3" t="str">
        <f t="shared" si="0"/>
        <v>Outstanding</v>
      </c>
      <c r="S141" s="11" t="s">
        <v>28</v>
      </c>
    </row>
    <row r="142" spans="1:19" ht="60" customHeight="1" x14ac:dyDescent="0.35">
      <c r="A142" s="9" t="s">
        <v>840</v>
      </c>
      <c r="B142" s="2" t="s">
        <v>881</v>
      </c>
      <c r="C142" s="1" t="s">
        <v>882</v>
      </c>
      <c r="D142" s="3" t="s">
        <v>567</v>
      </c>
      <c r="E142" s="3" t="s">
        <v>23</v>
      </c>
      <c r="F142" s="3" t="s">
        <v>54</v>
      </c>
      <c r="G142" s="3" t="s">
        <v>25</v>
      </c>
      <c r="H142" s="3" t="s">
        <v>26</v>
      </c>
      <c r="I142" s="3" t="s">
        <v>27</v>
      </c>
      <c r="J142" s="3" t="s">
        <v>28</v>
      </c>
      <c r="K142" s="4" t="s">
        <v>28</v>
      </c>
      <c r="L142" s="4" t="s">
        <v>883</v>
      </c>
      <c r="M142" s="4" t="s">
        <v>884</v>
      </c>
      <c r="N142" s="4" t="s">
        <v>885</v>
      </c>
      <c r="O142" s="4" t="s">
        <v>886</v>
      </c>
      <c r="P142" s="4" t="s">
        <v>887</v>
      </c>
      <c r="Q142" s="4" t="s">
        <v>888</v>
      </c>
      <c r="R142" s="3" t="str">
        <f t="shared" si="0"/>
        <v>Outstanding</v>
      </c>
      <c r="S142" s="11" t="s">
        <v>28</v>
      </c>
    </row>
    <row r="143" spans="1:19" ht="60" customHeight="1" x14ac:dyDescent="0.35">
      <c r="A143" s="9" t="s">
        <v>840</v>
      </c>
      <c r="B143" s="2" t="s">
        <v>889</v>
      </c>
      <c r="C143" s="1" t="s">
        <v>890</v>
      </c>
      <c r="D143" s="3" t="s">
        <v>567</v>
      </c>
      <c r="E143" s="3" t="s">
        <v>23</v>
      </c>
      <c r="F143" s="3" t="s">
        <v>54</v>
      </c>
      <c r="G143" s="3" t="s">
        <v>25</v>
      </c>
      <c r="H143" s="3" t="s">
        <v>26</v>
      </c>
      <c r="I143" s="3" t="s">
        <v>27</v>
      </c>
      <c r="J143" s="3" t="s">
        <v>28</v>
      </c>
      <c r="K143" s="4" t="s">
        <v>28</v>
      </c>
      <c r="L143" s="4" t="s">
        <v>891</v>
      </c>
      <c r="M143" s="4" t="s">
        <v>892</v>
      </c>
      <c r="N143" s="4" t="s">
        <v>885</v>
      </c>
      <c r="O143" s="4" t="s">
        <v>886</v>
      </c>
      <c r="P143" s="4" t="s">
        <v>893</v>
      </c>
      <c r="Q143" s="4" t="s">
        <v>888</v>
      </c>
      <c r="R143" s="3" t="str">
        <f t="shared" si="0"/>
        <v>Outstanding</v>
      </c>
      <c r="S143" s="11" t="s">
        <v>28</v>
      </c>
    </row>
    <row r="144" spans="1:19" ht="60" customHeight="1" x14ac:dyDescent="0.35">
      <c r="A144" s="9" t="s">
        <v>840</v>
      </c>
      <c r="B144" s="2" t="s">
        <v>894</v>
      </c>
      <c r="C144" s="1" t="s">
        <v>895</v>
      </c>
      <c r="D144" s="3" t="s">
        <v>567</v>
      </c>
      <c r="E144" s="3" t="s">
        <v>23</v>
      </c>
      <c r="F144" s="3" t="s">
        <v>54</v>
      </c>
      <c r="G144" s="3" t="s">
        <v>25</v>
      </c>
      <c r="H144" s="3" t="s">
        <v>26</v>
      </c>
      <c r="I144" s="3" t="s">
        <v>27</v>
      </c>
      <c r="J144" s="3" t="s">
        <v>28</v>
      </c>
      <c r="K144" s="4" t="s">
        <v>28</v>
      </c>
      <c r="L144" s="4" t="s">
        <v>896</v>
      </c>
      <c r="M144" s="4" t="s">
        <v>897</v>
      </c>
      <c r="N144" s="4" t="s">
        <v>885</v>
      </c>
      <c r="O144" s="4" t="s">
        <v>886</v>
      </c>
      <c r="P144" s="4" t="s">
        <v>898</v>
      </c>
      <c r="Q144" s="4" t="s">
        <v>899</v>
      </c>
      <c r="R144" s="3" t="str">
        <f t="shared" si="0"/>
        <v>Outstanding</v>
      </c>
      <c r="S144" s="11" t="s">
        <v>28</v>
      </c>
    </row>
    <row r="145" spans="1:19" ht="60" customHeight="1" x14ac:dyDescent="0.35">
      <c r="A145" s="9" t="s">
        <v>840</v>
      </c>
      <c r="B145" s="2" t="s">
        <v>900</v>
      </c>
      <c r="C145" s="1" t="s">
        <v>901</v>
      </c>
      <c r="D145" s="3" t="s">
        <v>567</v>
      </c>
      <c r="E145" s="3" t="s">
        <v>23</v>
      </c>
      <c r="F145" s="3" t="s">
        <v>24</v>
      </c>
      <c r="G145" s="3" t="s">
        <v>25</v>
      </c>
      <c r="H145" s="3" t="s">
        <v>26</v>
      </c>
      <c r="I145" s="3" t="s">
        <v>27</v>
      </c>
      <c r="J145" s="3" t="s">
        <v>28</v>
      </c>
      <c r="K145" s="4" t="s">
        <v>28</v>
      </c>
      <c r="L145" s="4" t="s">
        <v>902</v>
      </c>
      <c r="M145" s="4"/>
      <c r="N145" s="4"/>
      <c r="O145" s="4"/>
      <c r="P145" s="4"/>
      <c r="Q145" s="4"/>
      <c r="R145" s="3" t="str">
        <f t="shared" si="0"/>
        <v>Outstanding</v>
      </c>
      <c r="S145" s="11" t="s">
        <v>28</v>
      </c>
    </row>
    <row r="146" spans="1:19" ht="60" customHeight="1" x14ac:dyDescent="0.35">
      <c r="A146" s="9" t="s">
        <v>840</v>
      </c>
      <c r="B146" s="2" t="s">
        <v>903</v>
      </c>
      <c r="C146" s="1" t="s">
        <v>904</v>
      </c>
      <c r="D146" s="3" t="s">
        <v>567</v>
      </c>
      <c r="E146" s="3" t="s">
        <v>23</v>
      </c>
      <c r="F146" s="3" t="s">
        <v>54</v>
      </c>
      <c r="G146" s="3" t="s">
        <v>25</v>
      </c>
      <c r="H146" s="3" t="s">
        <v>26</v>
      </c>
      <c r="I146" s="3" t="s">
        <v>27</v>
      </c>
      <c r="J146" s="3" t="s">
        <v>28</v>
      </c>
      <c r="K146" s="4" t="s">
        <v>28</v>
      </c>
      <c r="L146" s="4" t="s">
        <v>905</v>
      </c>
      <c r="M146" s="4" t="s">
        <v>906</v>
      </c>
      <c r="N146" s="4" t="s">
        <v>885</v>
      </c>
      <c r="O146" s="4" t="s">
        <v>886</v>
      </c>
      <c r="P146" s="4" t="s">
        <v>907</v>
      </c>
      <c r="Q146" s="4" t="s">
        <v>888</v>
      </c>
      <c r="R146" s="3" t="str">
        <f t="shared" si="0"/>
        <v>Outstanding</v>
      </c>
      <c r="S146" s="11" t="s">
        <v>28</v>
      </c>
    </row>
    <row r="147" spans="1:19" ht="60" customHeight="1" x14ac:dyDescent="0.35">
      <c r="A147" s="9" t="s">
        <v>840</v>
      </c>
      <c r="B147" s="2" t="s">
        <v>908</v>
      </c>
      <c r="C147" s="1" t="s">
        <v>909</v>
      </c>
      <c r="D147" s="3" t="s">
        <v>567</v>
      </c>
      <c r="E147" s="3" t="s">
        <v>23</v>
      </c>
      <c r="F147" s="3" t="s">
        <v>54</v>
      </c>
      <c r="G147" s="3" t="s">
        <v>25</v>
      </c>
      <c r="H147" s="3" t="s">
        <v>26</v>
      </c>
      <c r="I147" s="3" t="s">
        <v>27</v>
      </c>
      <c r="J147" s="3" t="s">
        <v>28</v>
      </c>
      <c r="K147" s="4" t="s">
        <v>28</v>
      </c>
      <c r="L147" s="4" t="s">
        <v>910</v>
      </c>
      <c r="M147" s="4" t="s">
        <v>911</v>
      </c>
      <c r="N147" s="4" t="s">
        <v>885</v>
      </c>
      <c r="O147" s="4" t="s">
        <v>886</v>
      </c>
      <c r="P147" s="4" t="s">
        <v>912</v>
      </c>
      <c r="Q147" s="4" t="s">
        <v>899</v>
      </c>
      <c r="R147" s="3" t="str">
        <f t="shared" si="0"/>
        <v>Outstanding</v>
      </c>
      <c r="S147" s="11" t="s">
        <v>28</v>
      </c>
    </row>
    <row r="148" spans="1:19" ht="60" customHeight="1" x14ac:dyDescent="0.35">
      <c r="A148" s="9" t="s">
        <v>840</v>
      </c>
      <c r="B148" s="2" t="s">
        <v>913</v>
      </c>
      <c r="C148" s="1" t="s">
        <v>914</v>
      </c>
      <c r="D148" s="3" t="s">
        <v>567</v>
      </c>
      <c r="E148" s="3" t="s">
        <v>23</v>
      </c>
      <c r="F148" s="3" t="s">
        <v>54</v>
      </c>
      <c r="G148" s="3" t="s">
        <v>25</v>
      </c>
      <c r="H148" s="3" t="s">
        <v>26</v>
      </c>
      <c r="I148" s="3" t="s">
        <v>27</v>
      </c>
      <c r="J148" s="3" t="s">
        <v>28</v>
      </c>
      <c r="K148" s="4" t="s">
        <v>28</v>
      </c>
      <c r="L148" s="4" t="s">
        <v>915</v>
      </c>
      <c r="M148" s="4" t="s">
        <v>916</v>
      </c>
      <c r="N148" s="4" t="s">
        <v>885</v>
      </c>
      <c r="O148" s="4" t="s">
        <v>886</v>
      </c>
      <c r="P148" s="4" t="s">
        <v>917</v>
      </c>
      <c r="Q148" s="4" t="s">
        <v>888</v>
      </c>
      <c r="R148" s="3" t="str">
        <f t="shared" si="0"/>
        <v>Outstanding</v>
      </c>
      <c r="S148" s="11" t="s">
        <v>28</v>
      </c>
    </row>
    <row r="149" spans="1:19" ht="60" customHeight="1" x14ac:dyDescent="0.35">
      <c r="A149" s="9" t="s">
        <v>840</v>
      </c>
      <c r="B149" s="2" t="s">
        <v>918</v>
      </c>
      <c r="C149" s="1" t="s">
        <v>919</v>
      </c>
      <c r="D149" s="3" t="s">
        <v>567</v>
      </c>
      <c r="E149" s="3" t="s">
        <v>23</v>
      </c>
      <c r="F149" s="3" t="s">
        <v>54</v>
      </c>
      <c r="G149" s="3" t="s">
        <v>25</v>
      </c>
      <c r="H149" s="3" t="s">
        <v>26</v>
      </c>
      <c r="I149" s="3" t="s">
        <v>27</v>
      </c>
      <c r="J149" s="3" t="s">
        <v>28</v>
      </c>
      <c r="K149" s="4" t="s">
        <v>28</v>
      </c>
      <c r="L149" s="4" t="s">
        <v>920</v>
      </c>
      <c r="M149" s="4" t="s">
        <v>921</v>
      </c>
      <c r="N149" s="4" t="s">
        <v>885</v>
      </c>
      <c r="O149" s="4" t="s">
        <v>886</v>
      </c>
      <c r="P149" s="4" t="s">
        <v>922</v>
      </c>
      <c r="Q149" s="4" t="s">
        <v>888</v>
      </c>
      <c r="R149" s="3" t="str">
        <f t="shared" si="0"/>
        <v>Outstanding</v>
      </c>
      <c r="S149" s="11" t="s">
        <v>28</v>
      </c>
    </row>
    <row r="150" spans="1:19" ht="60" customHeight="1" x14ac:dyDescent="0.35">
      <c r="A150" s="9" t="s">
        <v>840</v>
      </c>
      <c r="B150" s="2" t="s">
        <v>923</v>
      </c>
      <c r="C150" s="1" t="s">
        <v>924</v>
      </c>
      <c r="D150" s="3" t="s">
        <v>567</v>
      </c>
      <c r="E150" s="3" t="s">
        <v>23</v>
      </c>
      <c r="F150" s="3" t="s">
        <v>54</v>
      </c>
      <c r="G150" s="3" t="s">
        <v>25</v>
      </c>
      <c r="H150" s="3" t="s">
        <v>26</v>
      </c>
      <c r="I150" s="3" t="s">
        <v>27</v>
      </c>
      <c r="J150" s="3" t="s">
        <v>28</v>
      </c>
      <c r="K150" s="4" t="s">
        <v>28</v>
      </c>
      <c r="L150" s="4" t="s">
        <v>925</v>
      </c>
      <c r="M150" s="4" t="s">
        <v>926</v>
      </c>
      <c r="N150" s="4" t="s">
        <v>885</v>
      </c>
      <c r="O150" s="4" t="s">
        <v>886</v>
      </c>
      <c r="P150" s="4" t="s">
        <v>927</v>
      </c>
      <c r="Q150" s="4" t="s">
        <v>899</v>
      </c>
      <c r="R150" s="3" t="str">
        <f t="shared" si="0"/>
        <v>Outstanding</v>
      </c>
      <c r="S150" s="11" t="s">
        <v>28</v>
      </c>
    </row>
    <row r="151" spans="1:19" ht="60" customHeight="1" x14ac:dyDescent="0.35">
      <c r="A151" s="9" t="s">
        <v>840</v>
      </c>
      <c r="B151" s="2" t="s">
        <v>928</v>
      </c>
      <c r="C151" s="1" t="s">
        <v>929</v>
      </c>
      <c r="D151" s="3" t="s">
        <v>567</v>
      </c>
      <c r="E151" s="3" t="s">
        <v>23</v>
      </c>
      <c r="F151" s="3" t="s">
        <v>54</v>
      </c>
      <c r="G151" s="3" t="s">
        <v>25</v>
      </c>
      <c r="H151" s="3" t="s">
        <v>26</v>
      </c>
      <c r="I151" s="3" t="s">
        <v>27</v>
      </c>
      <c r="J151" s="3" t="s">
        <v>28</v>
      </c>
      <c r="K151" s="4" t="s">
        <v>28</v>
      </c>
      <c r="L151" s="4" t="s">
        <v>930</v>
      </c>
      <c r="M151" s="4" t="s">
        <v>931</v>
      </c>
      <c r="N151" s="4" t="s">
        <v>885</v>
      </c>
      <c r="O151" s="4" t="s">
        <v>886</v>
      </c>
      <c r="P151" s="4" t="s">
        <v>932</v>
      </c>
      <c r="Q151" s="4" t="s">
        <v>888</v>
      </c>
      <c r="R151" s="3" t="str">
        <f t="shared" si="0"/>
        <v>Outstanding</v>
      </c>
      <c r="S151" s="11" t="s">
        <v>28</v>
      </c>
    </row>
    <row r="152" spans="1:19" ht="60" customHeight="1" x14ac:dyDescent="0.35">
      <c r="A152" s="9" t="s">
        <v>840</v>
      </c>
      <c r="B152" s="2" t="s">
        <v>933</v>
      </c>
      <c r="C152" s="1" t="s">
        <v>934</v>
      </c>
      <c r="D152" s="3" t="s">
        <v>567</v>
      </c>
      <c r="E152" s="3" t="s">
        <v>23</v>
      </c>
      <c r="F152" s="3" t="s">
        <v>54</v>
      </c>
      <c r="G152" s="3" t="s">
        <v>25</v>
      </c>
      <c r="H152" s="3" t="s">
        <v>26</v>
      </c>
      <c r="I152" s="3" t="s">
        <v>27</v>
      </c>
      <c r="J152" s="3" t="s">
        <v>28</v>
      </c>
      <c r="K152" s="4" t="s">
        <v>28</v>
      </c>
      <c r="L152" s="4" t="s">
        <v>935</v>
      </c>
      <c r="M152" s="4" t="s">
        <v>936</v>
      </c>
      <c r="N152" s="4" t="s">
        <v>937</v>
      </c>
      <c r="O152" s="4" t="s">
        <v>886</v>
      </c>
      <c r="P152" s="4" t="s">
        <v>938</v>
      </c>
      <c r="Q152" s="4" t="s">
        <v>899</v>
      </c>
      <c r="R152" s="3" t="str">
        <f t="shared" si="0"/>
        <v>Outstanding</v>
      </c>
      <c r="S152" s="11" t="s">
        <v>28</v>
      </c>
    </row>
    <row r="153" spans="1:19" ht="60" customHeight="1" x14ac:dyDescent="0.35">
      <c r="A153" s="9" t="s">
        <v>840</v>
      </c>
      <c r="B153" s="2" t="s">
        <v>939</v>
      </c>
      <c r="C153" s="1" t="s">
        <v>940</v>
      </c>
      <c r="D153" s="3" t="s">
        <v>567</v>
      </c>
      <c r="E153" s="3" t="s">
        <v>23</v>
      </c>
      <c r="F153" s="3" t="s">
        <v>24</v>
      </c>
      <c r="G153" s="3" t="s">
        <v>25</v>
      </c>
      <c r="H153" s="3" t="s">
        <v>26</v>
      </c>
      <c r="I153" s="3" t="s">
        <v>27</v>
      </c>
      <c r="J153" s="3" t="s">
        <v>28</v>
      </c>
      <c r="K153" s="4" t="s">
        <v>28</v>
      </c>
      <c r="L153" s="4" t="s">
        <v>941</v>
      </c>
      <c r="M153" s="4"/>
      <c r="N153" s="4"/>
      <c r="O153" s="4"/>
      <c r="P153" s="4"/>
      <c r="Q153" s="4"/>
      <c r="R153" s="3" t="str">
        <f t="shared" si="0"/>
        <v>Outstanding</v>
      </c>
      <c r="S153" s="11" t="s">
        <v>28</v>
      </c>
    </row>
    <row r="154" spans="1:19" ht="60" customHeight="1" x14ac:dyDescent="0.35">
      <c r="A154" s="9" t="s">
        <v>840</v>
      </c>
      <c r="B154" s="2" t="s">
        <v>942</v>
      </c>
      <c r="C154" s="1" t="s">
        <v>943</v>
      </c>
      <c r="D154" s="3" t="s">
        <v>567</v>
      </c>
      <c r="E154" s="3" t="s">
        <v>23</v>
      </c>
      <c r="F154" s="3" t="s">
        <v>24</v>
      </c>
      <c r="G154" s="3" t="s">
        <v>25</v>
      </c>
      <c r="H154" s="3" t="s">
        <v>26</v>
      </c>
      <c r="I154" s="3" t="s">
        <v>27</v>
      </c>
      <c r="J154" s="3" t="s">
        <v>28</v>
      </c>
      <c r="K154" s="4" t="s">
        <v>28</v>
      </c>
      <c r="L154" s="4" t="s">
        <v>944</v>
      </c>
      <c r="M154" s="4"/>
      <c r="N154" s="4"/>
      <c r="O154" s="4"/>
      <c r="P154" s="4"/>
      <c r="Q154" s="4"/>
      <c r="R154" s="3" t="str">
        <f t="shared" si="0"/>
        <v>Outstanding</v>
      </c>
      <c r="S154" s="11" t="s">
        <v>28</v>
      </c>
    </row>
    <row r="155" spans="1:19" ht="60" customHeight="1" x14ac:dyDescent="0.35">
      <c r="A155" s="9" t="s">
        <v>840</v>
      </c>
      <c r="B155" s="2" t="s">
        <v>945</v>
      </c>
      <c r="C155" s="1" t="s">
        <v>946</v>
      </c>
      <c r="D155" s="3" t="s">
        <v>567</v>
      </c>
      <c r="E155" s="3" t="s">
        <v>23</v>
      </c>
      <c r="F155" s="3" t="s">
        <v>54</v>
      </c>
      <c r="G155" s="3" t="s">
        <v>25</v>
      </c>
      <c r="H155" s="3" t="s">
        <v>26</v>
      </c>
      <c r="I155" s="3" t="s">
        <v>27</v>
      </c>
      <c r="J155" s="3" t="s">
        <v>28</v>
      </c>
      <c r="K155" s="4" t="s">
        <v>28</v>
      </c>
      <c r="L155" s="4" t="s">
        <v>947</v>
      </c>
      <c r="M155" s="4" t="s">
        <v>948</v>
      </c>
      <c r="N155" s="4" t="s">
        <v>949</v>
      </c>
      <c r="O155" s="4" t="s">
        <v>886</v>
      </c>
      <c r="P155" s="4" t="s">
        <v>950</v>
      </c>
      <c r="Q155" s="4" t="s">
        <v>899</v>
      </c>
      <c r="R155" s="3" t="str">
        <f t="shared" si="0"/>
        <v>Outstanding</v>
      </c>
      <c r="S155" s="11" t="s">
        <v>28</v>
      </c>
    </row>
    <row r="156" spans="1:19" ht="60" customHeight="1" x14ac:dyDescent="0.35">
      <c r="A156" s="9" t="s">
        <v>840</v>
      </c>
      <c r="B156" s="2" t="s">
        <v>951</v>
      </c>
      <c r="C156" s="1" t="s">
        <v>952</v>
      </c>
      <c r="D156" s="3" t="s">
        <v>567</v>
      </c>
      <c r="E156" s="3" t="s">
        <v>23</v>
      </c>
      <c r="F156" s="3" t="s">
        <v>24</v>
      </c>
      <c r="G156" s="3" t="s">
        <v>25</v>
      </c>
      <c r="H156" s="3" t="s">
        <v>26</v>
      </c>
      <c r="I156" s="3" t="s">
        <v>27</v>
      </c>
      <c r="J156" s="3" t="s">
        <v>28</v>
      </c>
      <c r="K156" s="4" t="s">
        <v>28</v>
      </c>
      <c r="L156" s="4" t="s">
        <v>953</v>
      </c>
      <c r="M156" s="4"/>
      <c r="N156" s="4"/>
      <c r="O156" s="4"/>
      <c r="P156" s="4"/>
      <c r="Q156" s="4"/>
      <c r="R156" s="3" t="str">
        <f t="shared" si="0"/>
        <v>Outstanding</v>
      </c>
      <c r="S156" s="11" t="s">
        <v>28</v>
      </c>
    </row>
    <row r="157" spans="1:19" ht="60" customHeight="1" x14ac:dyDescent="0.35">
      <c r="A157" s="9" t="s">
        <v>840</v>
      </c>
      <c r="B157" s="2" t="s">
        <v>954</v>
      </c>
      <c r="C157" s="1" t="s">
        <v>955</v>
      </c>
      <c r="D157" s="3" t="s">
        <v>567</v>
      </c>
      <c r="E157" s="3" t="s">
        <v>23</v>
      </c>
      <c r="F157" s="3" t="s">
        <v>54</v>
      </c>
      <c r="G157" s="3" t="s">
        <v>25</v>
      </c>
      <c r="H157" s="3" t="s">
        <v>26</v>
      </c>
      <c r="I157" s="3" t="s">
        <v>27</v>
      </c>
      <c r="J157" s="3" t="s">
        <v>28</v>
      </c>
      <c r="K157" s="4" t="s">
        <v>28</v>
      </c>
      <c r="L157" s="4" t="s">
        <v>956</v>
      </c>
      <c r="M157" s="4" t="s">
        <v>957</v>
      </c>
      <c r="N157" s="4" t="s">
        <v>885</v>
      </c>
      <c r="O157" s="4" t="s">
        <v>886</v>
      </c>
      <c r="P157" s="4" t="s">
        <v>958</v>
      </c>
      <c r="Q157" s="4" t="s">
        <v>888</v>
      </c>
      <c r="R157" s="3" t="str">
        <f t="shared" si="0"/>
        <v>Outstanding</v>
      </c>
      <c r="S157" s="11" t="s">
        <v>28</v>
      </c>
    </row>
    <row r="158" spans="1:19" ht="60" customHeight="1" x14ac:dyDescent="0.35">
      <c r="A158" s="9" t="s">
        <v>840</v>
      </c>
      <c r="B158" s="2" t="s">
        <v>959</v>
      </c>
      <c r="C158" s="1" t="s">
        <v>960</v>
      </c>
      <c r="D158" s="3" t="s">
        <v>567</v>
      </c>
      <c r="E158" s="3" t="s">
        <v>23</v>
      </c>
      <c r="F158" s="3" t="s">
        <v>54</v>
      </c>
      <c r="G158" s="3" t="s">
        <v>25</v>
      </c>
      <c r="H158" s="3" t="s">
        <v>26</v>
      </c>
      <c r="I158" s="3" t="s">
        <v>27</v>
      </c>
      <c r="J158" s="3" t="s">
        <v>28</v>
      </c>
      <c r="K158" s="4" t="s">
        <v>28</v>
      </c>
      <c r="L158" s="4" t="s">
        <v>961</v>
      </c>
      <c r="M158" s="4" t="s">
        <v>962</v>
      </c>
      <c r="N158" s="4" t="s">
        <v>963</v>
      </c>
      <c r="O158" s="4" t="s">
        <v>886</v>
      </c>
      <c r="P158" s="4" t="s">
        <v>964</v>
      </c>
      <c r="Q158" s="4" t="s">
        <v>899</v>
      </c>
      <c r="R158" s="3" t="str">
        <f t="shared" si="0"/>
        <v>Outstanding</v>
      </c>
      <c r="S158" s="11" t="s">
        <v>28</v>
      </c>
    </row>
    <row r="159" spans="1:19" ht="60" customHeight="1" x14ac:dyDescent="0.35">
      <c r="A159" s="9" t="s">
        <v>840</v>
      </c>
      <c r="B159" s="2" t="s">
        <v>965</v>
      </c>
      <c r="C159" s="1" t="s">
        <v>966</v>
      </c>
      <c r="D159" s="3" t="s">
        <v>567</v>
      </c>
      <c r="E159" s="3" t="s">
        <v>23</v>
      </c>
      <c r="F159" s="3" t="s">
        <v>54</v>
      </c>
      <c r="G159" s="3" t="s">
        <v>25</v>
      </c>
      <c r="H159" s="3" t="s">
        <v>26</v>
      </c>
      <c r="I159" s="3" t="s">
        <v>27</v>
      </c>
      <c r="J159" s="3" t="s">
        <v>28</v>
      </c>
      <c r="K159" s="4" t="s">
        <v>28</v>
      </c>
      <c r="L159" s="4" t="s">
        <v>967</v>
      </c>
      <c r="M159" s="4" t="s">
        <v>968</v>
      </c>
      <c r="N159" s="4" t="s">
        <v>885</v>
      </c>
      <c r="O159" s="4" t="s">
        <v>886</v>
      </c>
      <c r="P159" s="4" t="s">
        <v>969</v>
      </c>
      <c r="Q159" s="4" t="s">
        <v>970</v>
      </c>
      <c r="R159" s="3" t="str">
        <f t="shared" si="0"/>
        <v>Outstanding</v>
      </c>
      <c r="S159" s="11" t="s">
        <v>28</v>
      </c>
    </row>
    <row r="160" spans="1:19" ht="60" customHeight="1" x14ac:dyDescent="0.35">
      <c r="A160" s="9" t="s">
        <v>840</v>
      </c>
      <c r="B160" s="2" t="s">
        <v>971</v>
      </c>
      <c r="C160" s="1" t="s">
        <v>972</v>
      </c>
      <c r="D160" s="3" t="s">
        <v>567</v>
      </c>
      <c r="E160" s="3" t="s">
        <v>23</v>
      </c>
      <c r="F160" s="3" t="s">
        <v>54</v>
      </c>
      <c r="G160" s="3" t="s">
        <v>25</v>
      </c>
      <c r="H160" s="3" t="s">
        <v>26</v>
      </c>
      <c r="I160" s="3" t="s">
        <v>27</v>
      </c>
      <c r="J160" s="3" t="s">
        <v>28</v>
      </c>
      <c r="K160" s="4" t="s">
        <v>28</v>
      </c>
      <c r="L160" s="4" t="s">
        <v>973</v>
      </c>
      <c r="M160" s="4" t="s">
        <v>974</v>
      </c>
      <c r="N160" s="4" t="s">
        <v>975</v>
      </c>
      <c r="O160" s="4" t="s">
        <v>264</v>
      </c>
      <c r="P160" s="4" t="s">
        <v>976</v>
      </c>
      <c r="Q160" s="4" t="s">
        <v>977</v>
      </c>
      <c r="R160" s="3" t="str">
        <f t="shared" si="0"/>
        <v>Outstanding</v>
      </c>
      <c r="S160" s="11" t="s">
        <v>28</v>
      </c>
    </row>
    <row r="161" spans="1:19" ht="60" customHeight="1" x14ac:dyDescent="0.35">
      <c r="A161" s="9" t="s">
        <v>840</v>
      </c>
      <c r="B161" s="2" t="s">
        <v>978</v>
      </c>
      <c r="C161" s="1" t="s">
        <v>979</v>
      </c>
      <c r="D161" s="3" t="s">
        <v>567</v>
      </c>
      <c r="E161" s="3" t="s">
        <v>23</v>
      </c>
      <c r="F161" s="3" t="s">
        <v>54</v>
      </c>
      <c r="G161" s="3" t="s">
        <v>25</v>
      </c>
      <c r="H161" s="3" t="s">
        <v>26</v>
      </c>
      <c r="I161" s="3" t="s">
        <v>27</v>
      </c>
      <c r="J161" s="3" t="s">
        <v>28</v>
      </c>
      <c r="K161" s="4" t="s">
        <v>28</v>
      </c>
      <c r="L161" s="4" t="s">
        <v>980</v>
      </c>
      <c r="M161" s="4" t="s">
        <v>981</v>
      </c>
      <c r="N161" s="4" t="s">
        <v>982</v>
      </c>
      <c r="O161" s="4" t="s">
        <v>983</v>
      </c>
      <c r="P161" s="4" t="s">
        <v>576</v>
      </c>
      <c r="Q161" s="4" t="s">
        <v>984</v>
      </c>
      <c r="R161" s="3" t="str">
        <f t="shared" si="0"/>
        <v>Outstanding</v>
      </c>
      <c r="S161" s="11" t="s">
        <v>28</v>
      </c>
    </row>
    <row r="162" spans="1:19" ht="60" customHeight="1" x14ac:dyDescent="0.35">
      <c r="A162" s="9" t="s">
        <v>985</v>
      </c>
      <c r="B162" s="2" t="s">
        <v>986</v>
      </c>
      <c r="C162" s="1" t="s">
        <v>987</v>
      </c>
      <c r="D162" s="3" t="s">
        <v>567</v>
      </c>
      <c r="E162" s="3" t="s">
        <v>23</v>
      </c>
      <c r="F162" s="3" t="s">
        <v>24</v>
      </c>
      <c r="G162" s="3" t="s">
        <v>25</v>
      </c>
      <c r="H162" s="3" t="s">
        <v>26</v>
      </c>
      <c r="I162" s="3" t="s">
        <v>27</v>
      </c>
      <c r="J162" s="3" t="s">
        <v>28</v>
      </c>
      <c r="K162" s="4" t="s">
        <v>28</v>
      </c>
      <c r="L162" s="4" t="s">
        <v>988</v>
      </c>
      <c r="M162" s="4" t="s">
        <v>989</v>
      </c>
      <c r="N162" s="4"/>
      <c r="O162" s="4"/>
      <c r="P162" s="4"/>
      <c r="Q162" s="4"/>
      <c r="R162" s="3" t="str">
        <f t="shared" si="0"/>
        <v>Outstanding</v>
      </c>
      <c r="S162" s="11" t="s">
        <v>28</v>
      </c>
    </row>
    <row r="163" spans="1:19" ht="60" customHeight="1" x14ac:dyDescent="0.35">
      <c r="A163" s="9" t="s">
        <v>985</v>
      </c>
      <c r="B163" s="2" t="s">
        <v>990</v>
      </c>
      <c r="C163" s="1" t="s">
        <v>991</v>
      </c>
      <c r="D163" s="3" t="s">
        <v>567</v>
      </c>
      <c r="E163" s="3" t="s">
        <v>23</v>
      </c>
      <c r="F163" s="3" t="s">
        <v>54</v>
      </c>
      <c r="G163" s="3" t="s">
        <v>25</v>
      </c>
      <c r="H163" s="3" t="s">
        <v>26</v>
      </c>
      <c r="I163" s="3" t="s">
        <v>27</v>
      </c>
      <c r="J163" s="3" t="s">
        <v>28</v>
      </c>
      <c r="K163" s="4" t="s">
        <v>28</v>
      </c>
      <c r="L163" s="4" t="s">
        <v>992</v>
      </c>
      <c r="M163" s="4" t="s">
        <v>993</v>
      </c>
      <c r="N163" s="4" t="s">
        <v>994</v>
      </c>
      <c r="O163" s="4" t="s">
        <v>995</v>
      </c>
      <c r="P163" s="4" t="s">
        <v>996</v>
      </c>
      <c r="Q163" s="4" t="s">
        <v>997</v>
      </c>
      <c r="R163" s="3" t="str">
        <f t="shared" si="0"/>
        <v>Outstanding</v>
      </c>
      <c r="S163" s="11" t="s">
        <v>28</v>
      </c>
    </row>
    <row r="164" spans="1:19" ht="60" customHeight="1" x14ac:dyDescent="0.35">
      <c r="A164" s="9" t="s">
        <v>985</v>
      </c>
      <c r="B164" s="2" t="s">
        <v>998</v>
      </c>
      <c r="C164" s="1" t="s">
        <v>999</v>
      </c>
      <c r="D164" s="3" t="s">
        <v>567</v>
      </c>
      <c r="E164" s="3" t="s">
        <v>23</v>
      </c>
      <c r="F164" s="3" t="s">
        <v>54</v>
      </c>
      <c r="G164" s="3" t="s">
        <v>25</v>
      </c>
      <c r="H164" s="3" t="s">
        <v>26</v>
      </c>
      <c r="I164" s="3" t="s">
        <v>27</v>
      </c>
      <c r="J164" s="3" t="s">
        <v>28</v>
      </c>
      <c r="K164" s="4" t="s">
        <v>28</v>
      </c>
      <c r="L164" s="4" t="s">
        <v>1000</v>
      </c>
      <c r="M164" s="4" t="s">
        <v>1001</v>
      </c>
      <c r="N164" s="4" t="s">
        <v>1002</v>
      </c>
      <c r="O164" s="4" t="s">
        <v>1003</v>
      </c>
      <c r="P164" s="4" t="s">
        <v>1004</v>
      </c>
      <c r="Q164" s="4" t="s">
        <v>1005</v>
      </c>
      <c r="R164" s="3" t="str">
        <f t="shared" si="0"/>
        <v>Outstanding</v>
      </c>
      <c r="S164" s="11" t="s">
        <v>28</v>
      </c>
    </row>
    <row r="165" spans="1:19" ht="60" customHeight="1" x14ac:dyDescent="0.35">
      <c r="A165" s="9" t="s">
        <v>985</v>
      </c>
      <c r="B165" s="2" t="s">
        <v>1006</v>
      </c>
      <c r="C165" s="1" t="s">
        <v>1007</v>
      </c>
      <c r="D165" s="3" t="s">
        <v>567</v>
      </c>
      <c r="E165" s="3" t="s">
        <v>23</v>
      </c>
      <c r="F165" s="3" t="s">
        <v>54</v>
      </c>
      <c r="G165" s="3" t="s">
        <v>25</v>
      </c>
      <c r="H165" s="3" t="s">
        <v>26</v>
      </c>
      <c r="I165" s="3" t="s">
        <v>27</v>
      </c>
      <c r="J165" s="3" t="s">
        <v>28</v>
      </c>
      <c r="K165" s="4" t="s">
        <v>28</v>
      </c>
      <c r="L165" s="4" t="s">
        <v>1008</v>
      </c>
      <c r="M165" s="4" t="s">
        <v>1009</v>
      </c>
      <c r="N165" s="4" t="s">
        <v>994</v>
      </c>
      <c r="O165" s="4" t="s">
        <v>1010</v>
      </c>
      <c r="P165" s="4" t="s">
        <v>1011</v>
      </c>
      <c r="Q165" s="4" t="s">
        <v>1012</v>
      </c>
      <c r="R165" s="3" t="str">
        <f t="shared" si="0"/>
        <v>Outstanding</v>
      </c>
      <c r="S165" s="11" t="s">
        <v>28</v>
      </c>
    </row>
    <row r="166" spans="1:19" ht="60" customHeight="1" x14ac:dyDescent="0.35">
      <c r="A166" s="9" t="s">
        <v>1013</v>
      </c>
      <c r="B166" s="2" t="s">
        <v>1014</v>
      </c>
      <c r="C166" s="1" t="s">
        <v>1015</v>
      </c>
      <c r="D166" s="3" t="s">
        <v>567</v>
      </c>
      <c r="E166" s="3" t="s">
        <v>23</v>
      </c>
      <c r="F166" s="3" t="s">
        <v>24</v>
      </c>
      <c r="G166" s="3" t="s">
        <v>25</v>
      </c>
      <c r="H166" s="3" t="s">
        <v>26</v>
      </c>
      <c r="I166" s="3" t="s">
        <v>27</v>
      </c>
      <c r="J166" s="3" t="s">
        <v>28</v>
      </c>
      <c r="K166" s="4" t="s">
        <v>28</v>
      </c>
      <c r="L166" s="4" t="s">
        <v>1016</v>
      </c>
      <c r="M166" s="4" t="s">
        <v>1017</v>
      </c>
      <c r="N166" s="4"/>
      <c r="O166" s="4"/>
      <c r="P166" s="4"/>
      <c r="Q166" s="4"/>
      <c r="R166" s="3" t="str">
        <f t="shared" si="0"/>
        <v>Outstanding</v>
      </c>
      <c r="S166" s="11" t="s">
        <v>28</v>
      </c>
    </row>
    <row r="167" spans="1:19" ht="60" customHeight="1" x14ac:dyDescent="0.35">
      <c r="A167" s="9" t="s">
        <v>1018</v>
      </c>
      <c r="B167" s="2" t="s">
        <v>1019</v>
      </c>
      <c r="C167" s="1" t="s">
        <v>1020</v>
      </c>
      <c r="D167" s="3" t="s">
        <v>567</v>
      </c>
      <c r="E167" s="3" t="s">
        <v>23</v>
      </c>
      <c r="F167" s="3" t="s">
        <v>24</v>
      </c>
      <c r="G167" s="3" t="s">
        <v>25</v>
      </c>
      <c r="H167" s="3" t="s">
        <v>26</v>
      </c>
      <c r="I167" s="3" t="s">
        <v>27</v>
      </c>
      <c r="J167" s="3" t="s">
        <v>28</v>
      </c>
      <c r="K167" s="4" t="s">
        <v>28</v>
      </c>
      <c r="L167" s="4" t="s">
        <v>1021</v>
      </c>
      <c r="M167" s="4" t="s">
        <v>1022</v>
      </c>
      <c r="N167" s="4"/>
      <c r="O167" s="4"/>
      <c r="P167" s="4"/>
      <c r="Q167" s="4"/>
      <c r="R167" s="3" t="str">
        <f t="shared" si="0"/>
        <v>Outstanding</v>
      </c>
      <c r="S167" s="11" t="s">
        <v>28</v>
      </c>
    </row>
    <row r="168" spans="1:19" ht="60" customHeight="1" x14ac:dyDescent="0.35">
      <c r="A168" s="9" t="s">
        <v>1018</v>
      </c>
      <c r="B168" s="2" t="s">
        <v>1023</v>
      </c>
      <c r="C168" s="1" t="s">
        <v>1024</v>
      </c>
      <c r="D168" s="3" t="s">
        <v>567</v>
      </c>
      <c r="E168" s="3" t="s">
        <v>23</v>
      </c>
      <c r="F168" s="3" t="s">
        <v>54</v>
      </c>
      <c r="G168" s="3" t="s">
        <v>25</v>
      </c>
      <c r="H168" s="3" t="s">
        <v>26</v>
      </c>
      <c r="I168" s="3" t="s">
        <v>27</v>
      </c>
      <c r="J168" s="3" t="s">
        <v>28</v>
      </c>
      <c r="K168" s="4" t="s">
        <v>28</v>
      </c>
      <c r="L168" s="4" t="s">
        <v>1025</v>
      </c>
      <c r="M168" s="4" t="s">
        <v>1026</v>
      </c>
      <c r="N168" s="4" t="s">
        <v>1027</v>
      </c>
      <c r="O168" s="4" t="s">
        <v>1028</v>
      </c>
      <c r="P168" s="4" t="s">
        <v>1029</v>
      </c>
      <c r="Q168" s="4" t="s">
        <v>1030</v>
      </c>
      <c r="R168" s="3" t="str">
        <f t="shared" si="0"/>
        <v>Outstanding</v>
      </c>
      <c r="S168" s="11" t="s">
        <v>28</v>
      </c>
    </row>
    <row r="169" spans="1:19" ht="60" customHeight="1" x14ac:dyDescent="0.35">
      <c r="A169" s="9" t="s">
        <v>1018</v>
      </c>
      <c r="B169" s="2" t="s">
        <v>1031</v>
      </c>
      <c r="C169" s="1" t="s">
        <v>1032</v>
      </c>
      <c r="D169" s="3" t="s">
        <v>567</v>
      </c>
      <c r="E169" s="3" t="s">
        <v>23</v>
      </c>
      <c r="F169" s="3" t="s">
        <v>54</v>
      </c>
      <c r="G169" s="3" t="s">
        <v>25</v>
      </c>
      <c r="H169" s="3" t="s">
        <v>26</v>
      </c>
      <c r="I169" s="3" t="s">
        <v>27</v>
      </c>
      <c r="J169" s="3" t="s">
        <v>28</v>
      </c>
      <c r="K169" s="4" t="s">
        <v>28</v>
      </c>
      <c r="L169" s="4" t="s">
        <v>1033</v>
      </c>
      <c r="M169" s="4" t="s">
        <v>1034</v>
      </c>
      <c r="N169" s="4" t="s">
        <v>1035</v>
      </c>
      <c r="O169" s="4" t="s">
        <v>1036</v>
      </c>
      <c r="P169" s="4" t="s">
        <v>1037</v>
      </c>
      <c r="Q169" s="4" t="s">
        <v>1038</v>
      </c>
      <c r="R169" s="3" t="str">
        <f t="shared" si="0"/>
        <v>Outstanding</v>
      </c>
      <c r="S169" s="11" t="s">
        <v>28</v>
      </c>
    </row>
    <row r="170" spans="1:19" ht="60" customHeight="1" x14ac:dyDescent="0.35">
      <c r="A170" s="9" t="s">
        <v>1018</v>
      </c>
      <c r="B170" s="2" t="s">
        <v>1039</v>
      </c>
      <c r="C170" s="1" t="s">
        <v>1040</v>
      </c>
      <c r="D170" s="3" t="s">
        <v>567</v>
      </c>
      <c r="E170" s="3" t="s">
        <v>23</v>
      </c>
      <c r="F170" s="3" t="s">
        <v>54</v>
      </c>
      <c r="G170" s="3" t="s">
        <v>25</v>
      </c>
      <c r="H170" s="3" t="s">
        <v>26</v>
      </c>
      <c r="I170" s="3" t="s">
        <v>27</v>
      </c>
      <c r="J170" s="3" t="s">
        <v>28</v>
      </c>
      <c r="K170" s="4" t="s">
        <v>28</v>
      </c>
      <c r="L170" s="4" t="s">
        <v>1041</v>
      </c>
      <c r="M170" s="4" t="s">
        <v>1042</v>
      </c>
      <c r="N170" s="4" t="s">
        <v>1043</v>
      </c>
      <c r="O170" s="4" t="s">
        <v>1044</v>
      </c>
      <c r="P170" s="4" t="s">
        <v>1045</v>
      </c>
      <c r="Q170" s="4" t="s">
        <v>1046</v>
      </c>
      <c r="R170" s="3" t="str">
        <f t="shared" si="0"/>
        <v>Outstanding</v>
      </c>
      <c r="S170" s="11" t="s">
        <v>28</v>
      </c>
    </row>
    <row r="171" spans="1:19" ht="60" customHeight="1" x14ac:dyDescent="0.35">
      <c r="A171" s="9" t="s">
        <v>1047</v>
      </c>
      <c r="B171" s="2" t="s">
        <v>1048</v>
      </c>
      <c r="C171" s="1" t="s">
        <v>1049</v>
      </c>
      <c r="D171" s="3" t="s">
        <v>567</v>
      </c>
      <c r="E171" s="3" t="s">
        <v>23</v>
      </c>
      <c r="F171" s="3" t="s">
        <v>24</v>
      </c>
      <c r="G171" s="3" t="s">
        <v>25</v>
      </c>
      <c r="H171" s="3" t="s">
        <v>26</v>
      </c>
      <c r="I171" s="3" t="s">
        <v>27</v>
      </c>
      <c r="J171" s="3" t="s">
        <v>28</v>
      </c>
      <c r="K171" s="4" t="s">
        <v>28</v>
      </c>
      <c r="L171" s="4" t="s">
        <v>1050</v>
      </c>
      <c r="M171" s="4" t="s">
        <v>1051</v>
      </c>
      <c r="N171" s="4"/>
      <c r="O171" s="4"/>
      <c r="P171" s="4"/>
      <c r="Q171" s="4"/>
      <c r="R171" s="3" t="str">
        <f t="shared" si="0"/>
        <v>Outstanding</v>
      </c>
      <c r="S171" s="11" t="s">
        <v>28</v>
      </c>
    </row>
    <row r="172" spans="1:19" ht="60" customHeight="1" x14ac:dyDescent="0.35">
      <c r="A172" s="9" t="s">
        <v>1047</v>
      </c>
      <c r="B172" s="2" t="s">
        <v>1052</v>
      </c>
      <c r="C172" s="1" t="s">
        <v>1053</v>
      </c>
      <c r="D172" s="3" t="s">
        <v>567</v>
      </c>
      <c r="E172" s="3" t="s">
        <v>23</v>
      </c>
      <c r="F172" s="3" t="s">
        <v>54</v>
      </c>
      <c r="G172" s="3" t="s">
        <v>25</v>
      </c>
      <c r="H172" s="3" t="s">
        <v>26</v>
      </c>
      <c r="I172" s="3" t="s">
        <v>27</v>
      </c>
      <c r="J172" s="3" t="s">
        <v>28</v>
      </c>
      <c r="K172" s="4" t="s">
        <v>28</v>
      </c>
      <c r="L172" s="4" t="s">
        <v>1054</v>
      </c>
      <c r="M172" s="4" t="s">
        <v>1055</v>
      </c>
      <c r="N172" s="4" t="s">
        <v>1056</v>
      </c>
      <c r="O172" s="4" t="s">
        <v>1057</v>
      </c>
      <c r="P172" s="4" t="s">
        <v>576</v>
      </c>
      <c r="Q172" s="4" t="s">
        <v>196</v>
      </c>
      <c r="R172" s="3" t="str">
        <f t="shared" si="0"/>
        <v>Outstanding</v>
      </c>
      <c r="S172" s="11" t="s">
        <v>28</v>
      </c>
    </row>
    <row r="173" spans="1:19" ht="60" customHeight="1" x14ac:dyDescent="0.35">
      <c r="A173" s="9" t="s">
        <v>1058</v>
      </c>
      <c r="B173" s="2" t="s">
        <v>1059</v>
      </c>
      <c r="C173" s="1" t="s">
        <v>1060</v>
      </c>
      <c r="D173" s="3" t="s">
        <v>567</v>
      </c>
      <c r="E173" s="3" t="s">
        <v>23</v>
      </c>
      <c r="F173" s="3" t="s">
        <v>24</v>
      </c>
      <c r="G173" s="3" t="s">
        <v>25</v>
      </c>
      <c r="H173" s="3" t="s">
        <v>26</v>
      </c>
      <c r="I173" s="3" t="s">
        <v>27</v>
      </c>
      <c r="J173" s="3" t="s">
        <v>28</v>
      </c>
      <c r="K173" s="4" t="s">
        <v>28</v>
      </c>
      <c r="L173" s="4" t="s">
        <v>1061</v>
      </c>
      <c r="M173" s="4" t="s">
        <v>1062</v>
      </c>
      <c r="N173" s="4"/>
      <c r="O173" s="4"/>
      <c r="P173" s="4"/>
      <c r="Q173" s="4"/>
      <c r="R173" s="3" t="str">
        <f t="shared" si="0"/>
        <v>Outstanding</v>
      </c>
      <c r="S173" s="11" t="s">
        <v>28</v>
      </c>
    </row>
    <row r="174" spans="1:19" ht="60" customHeight="1" x14ac:dyDescent="0.35">
      <c r="A174" s="9" t="s">
        <v>1058</v>
      </c>
      <c r="B174" s="2" t="s">
        <v>1063</v>
      </c>
      <c r="C174" s="1" t="s">
        <v>1064</v>
      </c>
      <c r="D174" s="3" t="s">
        <v>567</v>
      </c>
      <c r="E174" s="3" t="s">
        <v>831</v>
      </c>
      <c r="F174" s="3" t="s">
        <v>24</v>
      </c>
      <c r="G174" s="3" t="s">
        <v>25</v>
      </c>
      <c r="H174" s="3" t="s">
        <v>26</v>
      </c>
      <c r="I174" s="3" t="s">
        <v>27</v>
      </c>
      <c r="J174" s="3" t="s">
        <v>28</v>
      </c>
      <c r="K174" s="4" t="s">
        <v>28</v>
      </c>
      <c r="L174" s="4" t="s">
        <v>1065</v>
      </c>
      <c r="M174" s="4"/>
      <c r="N174" s="4"/>
      <c r="O174" s="4"/>
      <c r="P174" s="4"/>
      <c r="Q174" s="4"/>
      <c r="R174" s="3" t="str">
        <f t="shared" si="0"/>
        <v>Outstanding</v>
      </c>
      <c r="S174" s="11" t="s">
        <v>28</v>
      </c>
    </row>
    <row r="175" spans="1:19" ht="60" customHeight="1" x14ac:dyDescent="0.35">
      <c r="A175" s="9" t="s">
        <v>1066</v>
      </c>
      <c r="B175" s="2" t="s">
        <v>1067</v>
      </c>
      <c r="C175" s="1" t="s">
        <v>1068</v>
      </c>
      <c r="D175" s="3" t="s">
        <v>567</v>
      </c>
      <c r="E175" s="3" t="s">
        <v>23</v>
      </c>
      <c r="F175" s="3" t="s">
        <v>24</v>
      </c>
      <c r="G175" s="3" t="s">
        <v>25</v>
      </c>
      <c r="H175" s="3" t="s">
        <v>26</v>
      </c>
      <c r="I175" s="3" t="s">
        <v>27</v>
      </c>
      <c r="J175" s="3" t="s">
        <v>28</v>
      </c>
      <c r="K175" s="4" t="s">
        <v>28</v>
      </c>
      <c r="L175" s="4" t="s">
        <v>1069</v>
      </c>
      <c r="M175" s="4" t="s">
        <v>1070</v>
      </c>
      <c r="N175" s="4"/>
      <c r="O175" s="4"/>
      <c r="P175" s="4"/>
      <c r="Q175" s="4"/>
      <c r="R175" s="3" t="str">
        <f t="shared" si="0"/>
        <v>Outstanding</v>
      </c>
      <c r="S175" s="11" t="s">
        <v>28</v>
      </c>
    </row>
    <row r="176" spans="1:19" ht="60" customHeight="1" x14ac:dyDescent="0.35">
      <c r="A176" s="9" t="s">
        <v>1071</v>
      </c>
      <c r="B176" s="2" t="s">
        <v>1072</v>
      </c>
      <c r="C176" s="1" t="s">
        <v>1073</v>
      </c>
      <c r="D176" s="3" t="s">
        <v>567</v>
      </c>
      <c r="E176" s="3" t="s">
        <v>23</v>
      </c>
      <c r="F176" s="3" t="s">
        <v>24</v>
      </c>
      <c r="G176" s="3" t="s">
        <v>25</v>
      </c>
      <c r="H176" s="3" t="s">
        <v>26</v>
      </c>
      <c r="I176" s="3" t="s">
        <v>27</v>
      </c>
      <c r="J176" s="3" t="s">
        <v>28</v>
      </c>
      <c r="K176" s="4" t="s">
        <v>28</v>
      </c>
      <c r="L176" s="4" t="s">
        <v>1074</v>
      </c>
      <c r="M176" s="4" t="s">
        <v>1075</v>
      </c>
      <c r="N176" s="4"/>
      <c r="O176" s="4"/>
      <c r="P176" s="4"/>
      <c r="Q176" s="4"/>
      <c r="R176" s="3" t="str">
        <f t="shared" si="0"/>
        <v>Outstanding</v>
      </c>
      <c r="S176" s="11" t="s">
        <v>28</v>
      </c>
    </row>
    <row r="177" spans="1:19" ht="60" customHeight="1" x14ac:dyDescent="0.35">
      <c r="A177" s="9" t="s">
        <v>1071</v>
      </c>
      <c r="B177" s="2" t="s">
        <v>1076</v>
      </c>
      <c r="C177" s="1" t="s">
        <v>1077</v>
      </c>
      <c r="D177" s="3" t="s">
        <v>567</v>
      </c>
      <c r="E177" s="3" t="s">
        <v>831</v>
      </c>
      <c r="F177" s="3" t="s">
        <v>24</v>
      </c>
      <c r="G177" s="3" t="s">
        <v>25</v>
      </c>
      <c r="H177" s="3" t="s">
        <v>26</v>
      </c>
      <c r="I177" s="3" t="s">
        <v>27</v>
      </c>
      <c r="J177" s="3" t="s">
        <v>28</v>
      </c>
      <c r="K177" s="4" t="s">
        <v>28</v>
      </c>
      <c r="L177" s="4" t="s">
        <v>1078</v>
      </c>
      <c r="M177" s="4"/>
      <c r="N177" s="4"/>
      <c r="O177" s="4"/>
      <c r="P177" s="4"/>
      <c r="Q177" s="4"/>
      <c r="R177" s="3" t="str">
        <f t="shared" si="0"/>
        <v>Outstanding</v>
      </c>
      <c r="S177" s="11" t="s">
        <v>28</v>
      </c>
    </row>
    <row r="178" spans="1:19" ht="60" customHeight="1" x14ac:dyDescent="0.35">
      <c r="A178" s="9" t="s">
        <v>1079</v>
      </c>
      <c r="B178" s="2" t="s">
        <v>1080</v>
      </c>
      <c r="C178" s="1" t="s">
        <v>1081</v>
      </c>
      <c r="D178" s="3" t="s">
        <v>567</v>
      </c>
      <c r="E178" s="3" t="s">
        <v>23</v>
      </c>
      <c r="F178" s="3" t="s">
        <v>24</v>
      </c>
      <c r="G178" s="3" t="s">
        <v>25</v>
      </c>
      <c r="H178" s="3" t="s">
        <v>26</v>
      </c>
      <c r="I178" s="3" t="s">
        <v>27</v>
      </c>
      <c r="J178" s="3" t="s">
        <v>28</v>
      </c>
      <c r="K178" s="4" t="s">
        <v>28</v>
      </c>
      <c r="L178" s="4" t="s">
        <v>1082</v>
      </c>
      <c r="M178" s="4" t="s">
        <v>1083</v>
      </c>
      <c r="N178" s="4"/>
      <c r="O178" s="4"/>
      <c r="P178" s="4"/>
      <c r="Q178" s="4"/>
      <c r="R178" s="3" t="str">
        <f t="shared" si="0"/>
        <v>Outstanding</v>
      </c>
      <c r="S178" s="11" t="s">
        <v>28</v>
      </c>
    </row>
    <row r="179" spans="1:19" ht="60" customHeight="1" x14ac:dyDescent="0.35">
      <c r="A179" s="9" t="s">
        <v>1079</v>
      </c>
      <c r="B179" s="2" t="s">
        <v>1084</v>
      </c>
      <c r="C179" s="1" t="s">
        <v>1085</v>
      </c>
      <c r="D179" s="3" t="s">
        <v>567</v>
      </c>
      <c r="E179" s="3" t="s">
        <v>23</v>
      </c>
      <c r="F179" s="3" t="s">
        <v>24</v>
      </c>
      <c r="G179" s="3" t="s">
        <v>25</v>
      </c>
      <c r="H179" s="3" t="s">
        <v>26</v>
      </c>
      <c r="I179" s="3" t="s">
        <v>27</v>
      </c>
      <c r="J179" s="3" t="s">
        <v>28</v>
      </c>
      <c r="K179" s="4" t="s">
        <v>28</v>
      </c>
      <c r="L179" s="4" t="s">
        <v>1086</v>
      </c>
      <c r="M179" s="4"/>
      <c r="N179" s="4"/>
      <c r="O179" s="4"/>
      <c r="P179" s="4"/>
      <c r="Q179" s="4"/>
      <c r="R179" s="3" t="str">
        <f t="shared" si="0"/>
        <v>Outstanding</v>
      </c>
      <c r="S179" s="11" t="s">
        <v>28</v>
      </c>
    </row>
    <row r="180" spans="1:19" ht="60" customHeight="1" x14ac:dyDescent="0.35">
      <c r="A180" s="9" t="s">
        <v>1079</v>
      </c>
      <c r="B180" s="2" t="s">
        <v>1087</v>
      </c>
      <c r="C180" s="1" t="s">
        <v>1088</v>
      </c>
      <c r="D180" s="3" t="s">
        <v>567</v>
      </c>
      <c r="E180" s="3" t="s">
        <v>23</v>
      </c>
      <c r="F180" s="3" t="s">
        <v>54</v>
      </c>
      <c r="G180" s="3" t="s">
        <v>25</v>
      </c>
      <c r="H180" s="3" t="s">
        <v>26</v>
      </c>
      <c r="I180" s="3" t="s">
        <v>27</v>
      </c>
      <c r="J180" s="3" t="s">
        <v>28</v>
      </c>
      <c r="K180" s="4" t="s">
        <v>28</v>
      </c>
      <c r="L180" s="4" t="s">
        <v>1089</v>
      </c>
      <c r="M180" s="4" t="s">
        <v>1090</v>
      </c>
      <c r="N180" s="4" t="s">
        <v>1091</v>
      </c>
      <c r="O180" s="4" t="s">
        <v>1092</v>
      </c>
      <c r="P180" s="4" t="s">
        <v>1093</v>
      </c>
      <c r="Q180" s="4" t="s">
        <v>1094</v>
      </c>
      <c r="R180" s="3" t="str">
        <f t="shared" si="0"/>
        <v>Outstanding</v>
      </c>
      <c r="S180" s="11" t="s">
        <v>28</v>
      </c>
    </row>
    <row r="181" spans="1:19" ht="60" customHeight="1" x14ac:dyDescent="0.35">
      <c r="A181" s="9" t="s">
        <v>1079</v>
      </c>
      <c r="B181" s="2" t="s">
        <v>1095</v>
      </c>
      <c r="C181" s="1" t="s">
        <v>1096</v>
      </c>
      <c r="D181" s="3" t="s">
        <v>567</v>
      </c>
      <c r="E181" s="3" t="s">
        <v>23</v>
      </c>
      <c r="F181" s="3" t="s">
        <v>54</v>
      </c>
      <c r="G181" s="3" t="s">
        <v>25</v>
      </c>
      <c r="H181" s="3" t="s">
        <v>26</v>
      </c>
      <c r="I181" s="3" t="s">
        <v>27</v>
      </c>
      <c r="J181" s="3" t="s">
        <v>28</v>
      </c>
      <c r="K181" s="4" t="s">
        <v>28</v>
      </c>
      <c r="L181" s="4" t="s">
        <v>1097</v>
      </c>
      <c r="M181" s="4" t="s">
        <v>1098</v>
      </c>
      <c r="N181" s="4" t="s">
        <v>1099</v>
      </c>
      <c r="O181" s="4" t="s">
        <v>1100</v>
      </c>
      <c r="P181" s="4" t="s">
        <v>1101</v>
      </c>
      <c r="Q181" s="4" t="s">
        <v>1102</v>
      </c>
      <c r="R181" s="3" t="str">
        <f t="shared" si="0"/>
        <v>Outstanding</v>
      </c>
      <c r="S181" s="11" t="s">
        <v>28</v>
      </c>
    </row>
    <row r="182" spans="1:19" ht="60" customHeight="1" x14ac:dyDescent="0.35">
      <c r="A182" s="9" t="s">
        <v>1103</v>
      </c>
      <c r="B182" s="2" t="s">
        <v>1104</v>
      </c>
      <c r="C182" s="1" t="s">
        <v>1105</v>
      </c>
      <c r="D182" s="3" t="s">
        <v>567</v>
      </c>
      <c r="E182" s="3" t="s">
        <v>23</v>
      </c>
      <c r="F182" s="3" t="s">
        <v>24</v>
      </c>
      <c r="G182" s="3" t="s">
        <v>25</v>
      </c>
      <c r="H182" s="3" t="s">
        <v>26</v>
      </c>
      <c r="I182" s="3" t="s">
        <v>27</v>
      </c>
      <c r="J182" s="3" t="s">
        <v>28</v>
      </c>
      <c r="K182" s="4" t="s">
        <v>28</v>
      </c>
      <c r="L182" s="4" t="s">
        <v>1106</v>
      </c>
      <c r="M182" s="4" t="s">
        <v>1107</v>
      </c>
      <c r="N182" s="4"/>
      <c r="O182" s="4"/>
      <c r="P182" s="4"/>
      <c r="Q182" s="4"/>
      <c r="R182" s="3" t="str">
        <f t="shared" si="0"/>
        <v>Outstanding</v>
      </c>
      <c r="S182" s="11" t="s">
        <v>28</v>
      </c>
    </row>
    <row r="183" spans="1:19" ht="60" customHeight="1" x14ac:dyDescent="0.35">
      <c r="A183" s="9" t="s">
        <v>1103</v>
      </c>
      <c r="B183" s="2" t="s">
        <v>1108</v>
      </c>
      <c r="C183" s="1" t="s">
        <v>1109</v>
      </c>
      <c r="D183" s="3" t="s">
        <v>567</v>
      </c>
      <c r="E183" s="3" t="s">
        <v>23</v>
      </c>
      <c r="F183" s="3" t="s">
        <v>54</v>
      </c>
      <c r="G183" s="3" t="s">
        <v>25</v>
      </c>
      <c r="H183" s="3" t="s">
        <v>26</v>
      </c>
      <c r="I183" s="3" t="s">
        <v>27</v>
      </c>
      <c r="J183" s="3" t="s">
        <v>28</v>
      </c>
      <c r="K183" s="4" t="s">
        <v>28</v>
      </c>
      <c r="L183" s="4" t="s">
        <v>1110</v>
      </c>
      <c r="M183" s="4" t="s">
        <v>1111</v>
      </c>
      <c r="N183" s="4" t="s">
        <v>1112</v>
      </c>
      <c r="O183" s="4" t="s">
        <v>1113</v>
      </c>
      <c r="P183" s="4" t="s">
        <v>1114</v>
      </c>
      <c r="Q183" s="4" t="s">
        <v>1115</v>
      </c>
      <c r="R183" s="3" t="str">
        <f t="shared" si="0"/>
        <v>Outstanding</v>
      </c>
      <c r="S183" s="11" t="s">
        <v>28</v>
      </c>
    </row>
    <row r="184" spans="1:19" ht="60" customHeight="1" x14ac:dyDescent="0.35">
      <c r="A184" s="9" t="s">
        <v>1103</v>
      </c>
      <c r="B184" s="2" t="s">
        <v>1116</v>
      </c>
      <c r="C184" s="1" t="s">
        <v>1117</v>
      </c>
      <c r="D184" s="3" t="s">
        <v>567</v>
      </c>
      <c r="E184" s="3" t="s">
        <v>23</v>
      </c>
      <c r="F184" s="3" t="s">
        <v>54</v>
      </c>
      <c r="G184" s="3" t="s">
        <v>25</v>
      </c>
      <c r="H184" s="3" t="s">
        <v>26</v>
      </c>
      <c r="I184" s="3" t="s">
        <v>27</v>
      </c>
      <c r="J184" s="3" t="s">
        <v>28</v>
      </c>
      <c r="K184" s="4" t="s">
        <v>28</v>
      </c>
      <c r="L184" s="4" t="s">
        <v>1118</v>
      </c>
      <c r="M184" s="4" t="s">
        <v>1119</v>
      </c>
      <c r="N184" s="4" t="s">
        <v>1120</v>
      </c>
      <c r="O184" s="4" t="s">
        <v>1113</v>
      </c>
      <c r="P184" s="4" t="s">
        <v>1121</v>
      </c>
      <c r="Q184" s="4" t="s">
        <v>1115</v>
      </c>
      <c r="R184" s="3" t="str">
        <f t="shared" si="0"/>
        <v>Outstanding</v>
      </c>
      <c r="S184" s="11" t="s">
        <v>28</v>
      </c>
    </row>
    <row r="185" spans="1:19" ht="60" customHeight="1" x14ac:dyDescent="0.35">
      <c r="A185" s="9" t="s">
        <v>1103</v>
      </c>
      <c r="B185" s="2" t="s">
        <v>1122</v>
      </c>
      <c r="C185" s="1" t="s">
        <v>1123</v>
      </c>
      <c r="D185" s="3" t="s">
        <v>567</v>
      </c>
      <c r="E185" s="3" t="s">
        <v>23</v>
      </c>
      <c r="F185" s="3" t="s">
        <v>54</v>
      </c>
      <c r="G185" s="3" t="s">
        <v>25</v>
      </c>
      <c r="H185" s="3" t="s">
        <v>26</v>
      </c>
      <c r="I185" s="3" t="s">
        <v>27</v>
      </c>
      <c r="J185" s="3" t="s">
        <v>28</v>
      </c>
      <c r="K185" s="4" t="s">
        <v>28</v>
      </c>
      <c r="L185" s="4" t="s">
        <v>1124</v>
      </c>
      <c r="M185" s="4" t="s">
        <v>1125</v>
      </c>
      <c r="N185" s="4" t="s">
        <v>1126</v>
      </c>
      <c r="O185" s="4" t="s">
        <v>1127</v>
      </c>
      <c r="P185" s="4" t="s">
        <v>1128</v>
      </c>
      <c r="Q185" s="4" t="s">
        <v>1115</v>
      </c>
      <c r="R185" s="3" t="str">
        <f t="shared" si="0"/>
        <v>Outstanding</v>
      </c>
      <c r="S185" s="11" t="s">
        <v>28</v>
      </c>
    </row>
    <row r="186" spans="1:19" ht="60" customHeight="1" x14ac:dyDescent="0.35">
      <c r="A186" s="9" t="s">
        <v>1103</v>
      </c>
      <c r="B186" s="2" t="s">
        <v>1129</v>
      </c>
      <c r="C186" s="1" t="s">
        <v>1130</v>
      </c>
      <c r="D186" s="3" t="s">
        <v>567</v>
      </c>
      <c r="E186" s="3" t="s">
        <v>23</v>
      </c>
      <c r="F186" s="3" t="s">
        <v>24</v>
      </c>
      <c r="G186" s="3" t="s">
        <v>25</v>
      </c>
      <c r="H186" s="3" t="s">
        <v>26</v>
      </c>
      <c r="I186" s="3" t="s">
        <v>27</v>
      </c>
      <c r="J186" s="3" t="s">
        <v>28</v>
      </c>
      <c r="K186" s="4" t="s">
        <v>28</v>
      </c>
      <c r="L186" s="4" t="s">
        <v>1131</v>
      </c>
      <c r="M186" s="4"/>
      <c r="N186" s="4"/>
      <c r="O186" s="4"/>
      <c r="P186" s="4"/>
      <c r="Q186" s="4"/>
      <c r="R186" s="3" t="str">
        <f t="shared" si="0"/>
        <v>Outstanding</v>
      </c>
      <c r="S186" s="11" t="s">
        <v>28</v>
      </c>
    </row>
    <row r="187" spans="1:19" ht="60" customHeight="1" x14ac:dyDescent="0.35">
      <c r="A187" s="9" t="s">
        <v>1103</v>
      </c>
      <c r="B187" s="2" t="s">
        <v>1132</v>
      </c>
      <c r="C187" s="1" t="s">
        <v>1133</v>
      </c>
      <c r="D187" s="3" t="s">
        <v>567</v>
      </c>
      <c r="E187" s="3" t="s">
        <v>23</v>
      </c>
      <c r="F187" s="3" t="s">
        <v>24</v>
      </c>
      <c r="G187" s="3" t="s">
        <v>25</v>
      </c>
      <c r="H187" s="3" t="s">
        <v>26</v>
      </c>
      <c r="I187" s="3" t="s">
        <v>27</v>
      </c>
      <c r="J187" s="3" t="s">
        <v>28</v>
      </c>
      <c r="K187" s="4" t="s">
        <v>28</v>
      </c>
      <c r="L187" s="4" t="s">
        <v>1134</v>
      </c>
      <c r="M187" s="4"/>
      <c r="N187" s="4"/>
      <c r="O187" s="4"/>
      <c r="P187" s="4"/>
      <c r="Q187" s="4"/>
      <c r="R187" s="3" t="str">
        <f t="shared" si="0"/>
        <v>Outstanding</v>
      </c>
      <c r="S187" s="11" t="s">
        <v>28</v>
      </c>
    </row>
    <row r="188" spans="1:19" ht="60" customHeight="1" x14ac:dyDescent="0.35">
      <c r="A188" s="9" t="s">
        <v>1103</v>
      </c>
      <c r="B188" s="2" t="s">
        <v>1135</v>
      </c>
      <c r="C188" s="1" t="s">
        <v>1136</v>
      </c>
      <c r="D188" s="3" t="s">
        <v>567</v>
      </c>
      <c r="E188" s="3" t="s">
        <v>23</v>
      </c>
      <c r="F188" s="3" t="s">
        <v>54</v>
      </c>
      <c r="G188" s="3" t="s">
        <v>25</v>
      </c>
      <c r="H188" s="3" t="s">
        <v>26</v>
      </c>
      <c r="I188" s="3" t="s">
        <v>27</v>
      </c>
      <c r="J188" s="3" t="s">
        <v>28</v>
      </c>
      <c r="K188" s="4" t="s">
        <v>28</v>
      </c>
      <c r="L188" s="4" t="s">
        <v>1137</v>
      </c>
      <c r="M188" s="4" t="s">
        <v>1138</v>
      </c>
      <c r="N188" s="4" t="s">
        <v>1139</v>
      </c>
      <c r="O188" s="4" t="s">
        <v>1140</v>
      </c>
      <c r="P188" s="4" t="s">
        <v>1141</v>
      </c>
      <c r="Q188" s="4" t="s">
        <v>1142</v>
      </c>
      <c r="R188" s="3" t="str">
        <f t="shared" si="0"/>
        <v>Outstanding</v>
      </c>
      <c r="S188" s="11" t="s">
        <v>28</v>
      </c>
    </row>
    <row r="189" spans="1:19" ht="60" customHeight="1" x14ac:dyDescent="0.35">
      <c r="A189" s="9" t="s">
        <v>1103</v>
      </c>
      <c r="B189" s="2" t="s">
        <v>1143</v>
      </c>
      <c r="C189" s="1" t="s">
        <v>1144</v>
      </c>
      <c r="D189" s="3" t="s">
        <v>567</v>
      </c>
      <c r="E189" s="3" t="s">
        <v>23</v>
      </c>
      <c r="F189" s="3" t="s">
        <v>54</v>
      </c>
      <c r="G189" s="3" t="s">
        <v>25</v>
      </c>
      <c r="H189" s="3" t="s">
        <v>26</v>
      </c>
      <c r="I189" s="3" t="s">
        <v>27</v>
      </c>
      <c r="J189" s="3" t="s">
        <v>28</v>
      </c>
      <c r="K189" s="4" t="s">
        <v>28</v>
      </c>
      <c r="L189" s="4" t="s">
        <v>1145</v>
      </c>
      <c r="M189" s="4" t="s">
        <v>1146</v>
      </c>
      <c r="N189" s="4" t="s">
        <v>1147</v>
      </c>
      <c r="O189" s="4" t="s">
        <v>1148</v>
      </c>
      <c r="P189" s="4" t="s">
        <v>1149</v>
      </c>
      <c r="Q189" s="4" t="s">
        <v>1150</v>
      </c>
      <c r="R189" s="3" t="str">
        <f t="shared" si="0"/>
        <v>Outstanding</v>
      </c>
      <c r="S189" s="11" t="s">
        <v>28</v>
      </c>
    </row>
    <row r="190" spans="1:19" ht="60" customHeight="1" x14ac:dyDescent="0.35">
      <c r="A190" s="9" t="s">
        <v>1103</v>
      </c>
      <c r="B190" s="2" t="s">
        <v>1151</v>
      </c>
      <c r="C190" s="1" t="s">
        <v>1152</v>
      </c>
      <c r="D190" s="3" t="s">
        <v>567</v>
      </c>
      <c r="E190" s="3" t="s">
        <v>23</v>
      </c>
      <c r="F190" s="3" t="s">
        <v>24</v>
      </c>
      <c r="G190" s="3" t="s">
        <v>25</v>
      </c>
      <c r="H190" s="3" t="s">
        <v>26</v>
      </c>
      <c r="I190" s="3" t="s">
        <v>27</v>
      </c>
      <c r="J190" s="3" t="s">
        <v>28</v>
      </c>
      <c r="K190" s="4" t="s">
        <v>28</v>
      </c>
      <c r="L190" s="4" t="s">
        <v>1153</v>
      </c>
      <c r="M190" s="4"/>
      <c r="N190" s="4"/>
      <c r="O190" s="4"/>
      <c r="P190" s="4"/>
      <c r="Q190" s="4"/>
      <c r="R190" s="3" t="str">
        <f t="shared" si="0"/>
        <v>Outstanding</v>
      </c>
      <c r="S190" s="11" t="s">
        <v>28</v>
      </c>
    </row>
    <row r="191" spans="1:19" ht="60" customHeight="1" x14ac:dyDescent="0.35">
      <c r="A191" s="9" t="s">
        <v>1103</v>
      </c>
      <c r="B191" s="2" t="s">
        <v>1154</v>
      </c>
      <c r="C191" s="1" t="s">
        <v>1155</v>
      </c>
      <c r="D191" s="3" t="s">
        <v>567</v>
      </c>
      <c r="E191" s="3" t="s">
        <v>23</v>
      </c>
      <c r="F191" s="3" t="s">
        <v>24</v>
      </c>
      <c r="G191" s="3" t="s">
        <v>25</v>
      </c>
      <c r="H191" s="3" t="s">
        <v>26</v>
      </c>
      <c r="I191" s="3" t="s">
        <v>27</v>
      </c>
      <c r="J191" s="3" t="s">
        <v>28</v>
      </c>
      <c r="K191" s="4" t="s">
        <v>28</v>
      </c>
      <c r="L191" s="4" t="s">
        <v>1156</v>
      </c>
      <c r="M191" s="4"/>
      <c r="N191" s="4"/>
      <c r="O191" s="4"/>
      <c r="P191" s="4"/>
      <c r="Q191" s="4"/>
      <c r="R191" s="3" t="str">
        <f t="shared" si="0"/>
        <v>Outstanding</v>
      </c>
      <c r="S191" s="11" t="s">
        <v>28</v>
      </c>
    </row>
    <row r="192" spans="1:19" ht="60" customHeight="1" x14ac:dyDescent="0.35">
      <c r="A192" s="9" t="s">
        <v>1103</v>
      </c>
      <c r="B192" s="2" t="s">
        <v>1157</v>
      </c>
      <c r="C192" s="1" t="s">
        <v>1158</v>
      </c>
      <c r="D192" s="3" t="s">
        <v>567</v>
      </c>
      <c r="E192" s="3" t="s">
        <v>23</v>
      </c>
      <c r="F192" s="3" t="s">
        <v>24</v>
      </c>
      <c r="G192" s="3" t="s">
        <v>25</v>
      </c>
      <c r="H192" s="3" t="s">
        <v>26</v>
      </c>
      <c r="I192" s="3" t="s">
        <v>27</v>
      </c>
      <c r="J192" s="3" t="s">
        <v>28</v>
      </c>
      <c r="K192" s="4" t="s">
        <v>28</v>
      </c>
      <c r="L192" s="4" t="s">
        <v>1159</v>
      </c>
      <c r="M192" s="4"/>
      <c r="N192" s="4"/>
      <c r="O192" s="4"/>
      <c r="P192" s="4"/>
      <c r="Q192" s="4"/>
      <c r="R192" s="3" t="str">
        <f t="shared" si="0"/>
        <v>Outstanding</v>
      </c>
      <c r="S192" s="11" t="s">
        <v>28</v>
      </c>
    </row>
    <row r="193" spans="1:19" ht="60" customHeight="1" x14ac:dyDescent="0.35">
      <c r="A193" s="9" t="s">
        <v>1103</v>
      </c>
      <c r="B193" s="2" t="s">
        <v>1160</v>
      </c>
      <c r="C193" s="1" t="s">
        <v>1161</v>
      </c>
      <c r="D193" s="3" t="s">
        <v>567</v>
      </c>
      <c r="E193" s="3" t="s">
        <v>23</v>
      </c>
      <c r="F193" s="3" t="s">
        <v>54</v>
      </c>
      <c r="G193" s="3" t="s">
        <v>25</v>
      </c>
      <c r="H193" s="3" t="s">
        <v>26</v>
      </c>
      <c r="I193" s="3" t="s">
        <v>27</v>
      </c>
      <c r="J193" s="3" t="s">
        <v>28</v>
      </c>
      <c r="K193" s="4" t="s">
        <v>28</v>
      </c>
      <c r="L193" s="4" t="s">
        <v>1162</v>
      </c>
      <c r="M193" s="4" t="s">
        <v>1163</v>
      </c>
      <c r="N193" s="4" t="s">
        <v>1164</v>
      </c>
      <c r="O193" s="4" t="s">
        <v>1165</v>
      </c>
      <c r="P193" s="4" t="s">
        <v>1166</v>
      </c>
      <c r="Q193" s="4" t="s">
        <v>1167</v>
      </c>
      <c r="R193" s="3" t="str">
        <f t="shared" si="0"/>
        <v>Outstanding</v>
      </c>
      <c r="S193" s="11" t="s">
        <v>28</v>
      </c>
    </row>
    <row r="194" spans="1:19" ht="60" customHeight="1" x14ac:dyDescent="0.35">
      <c r="A194" s="9" t="s">
        <v>1103</v>
      </c>
      <c r="B194" s="2" t="s">
        <v>1168</v>
      </c>
      <c r="C194" s="1" t="s">
        <v>1169</v>
      </c>
      <c r="D194" s="3" t="s">
        <v>567</v>
      </c>
      <c r="E194" s="3" t="s">
        <v>23</v>
      </c>
      <c r="F194" s="3" t="s">
        <v>24</v>
      </c>
      <c r="G194" s="3" t="s">
        <v>25</v>
      </c>
      <c r="H194" s="3" t="s">
        <v>26</v>
      </c>
      <c r="I194" s="3" t="s">
        <v>27</v>
      </c>
      <c r="J194" s="3" t="s">
        <v>28</v>
      </c>
      <c r="K194" s="4" t="s">
        <v>28</v>
      </c>
      <c r="L194" s="4" t="s">
        <v>1170</v>
      </c>
      <c r="M194" s="4"/>
      <c r="N194" s="4"/>
      <c r="O194" s="4"/>
      <c r="P194" s="4"/>
      <c r="Q194" s="4"/>
      <c r="R194" s="3" t="str">
        <f t="shared" si="0"/>
        <v>Outstanding</v>
      </c>
      <c r="S194" s="11" t="s">
        <v>28</v>
      </c>
    </row>
    <row r="195" spans="1:19" ht="60" customHeight="1" x14ac:dyDescent="0.35">
      <c r="A195" s="9" t="s">
        <v>1103</v>
      </c>
      <c r="B195" s="2" t="s">
        <v>1171</v>
      </c>
      <c r="C195" s="1" t="s">
        <v>1172</v>
      </c>
      <c r="D195" s="3" t="s">
        <v>567</v>
      </c>
      <c r="E195" s="3" t="s">
        <v>23</v>
      </c>
      <c r="F195" s="3" t="s">
        <v>54</v>
      </c>
      <c r="G195" s="3" t="s">
        <v>25</v>
      </c>
      <c r="H195" s="3" t="s">
        <v>26</v>
      </c>
      <c r="I195" s="3" t="s">
        <v>27</v>
      </c>
      <c r="J195" s="3" t="s">
        <v>28</v>
      </c>
      <c r="K195" s="4" t="s">
        <v>28</v>
      </c>
      <c r="L195" s="4" t="s">
        <v>1173</v>
      </c>
      <c r="M195" s="4" t="s">
        <v>1174</v>
      </c>
      <c r="N195" s="4" t="s">
        <v>1175</v>
      </c>
      <c r="O195" s="4" t="s">
        <v>264</v>
      </c>
      <c r="P195" s="4" t="s">
        <v>1176</v>
      </c>
      <c r="Q195" s="4" t="s">
        <v>1177</v>
      </c>
      <c r="R195" s="3" t="str">
        <f t="shared" si="0"/>
        <v>Outstanding</v>
      </c>
      <c r="S195" s="11" t="s">
        <v>28</v>
      </c>
    </row>
    <row r="196" spans="1:19" ht="60" customHeight="1" x14ac:dyDescent="0.35">
      <c r="A196" s="9" t="s">
        <v>1103</v>
      </c>
      <c r="B196" s="2" t="s">
        <v>1178</v>
      </c>
      <c r="C196" s="1" t="s">
        <v>1179</v>
      </c>
      <c r="D196" s="3" t="s">
        <v>567</v>
      </c>
      <c r="E196" s="3" t="s">
        <v>23</v>
      </c>
      <c r="F196" s="3" t="s">
        <v>54</v>
      </c>
      <c r="G196" s="3" t="s">
        <v>25</v>
      </c>
      <c r="H196" s="3" t="s">
        <v>26</v>
      </c>
      <c r="I196" s="3" t="s">
        <v>27</v>
      </c>
      <c r="J196" s="3" t="s">
        <v>28</v>
      </c>
      <c r="K196" s="4" t="s">
        <v>28</v>
      </c>
      <c r="L196" s="4" t="s">
        <v>1180</v>
      </c>
      <c r="M196" s="4" t="s">
        <v>1181</v>
      </c>
      <c r="N196" s="4" t="s">
        <v>1182</v>
      </c>
      <c r="O196" s="4" t="s">
        <v>1183</v>
      </c>
      <c r="P196" s="4" t="s">
        <v>1184</v>
      </c>
      <c r="Q196" s="4" t="s">
        <v>1142</v>
      </c>
      <c r="R196" s="3" t="str">
        <f t="shared" si="0"/>
        <v>Outstanding</v>
      </c>
      <c r="S196" s="11" t="s">
        <v>28</v>
      </c>
    </row>
    <row r="197" spans="1:19" ht="60" customHeight="1" x14ac:dyDescent="0.35">
      <c r="A197" s="9" t="s">
        <v>1103</v>
      </c>
      <c r="B197" s="2" t="s">
        <v>1185</v>
      </c>
      <c r="C197" s="1" t="s">
        <v>1186</v>
      </c>
      <c r="D197" s="3" t="s">
        <v>567</v>
      </c>
      <c r="E197" s="3" t="s">
        <v>23</v>
      </c>
      <c r="F197" s="3" t="s">
        <v>24</v>
      </c>
      <c r="G197" s="3" t="s">
        <v>25</v>
      </c>
      <c r="H197" s="3" t="s">
        <v>26</v>
      </c>
      <c r="I197" s="3" t="s">
        <v>27</v>
      </c>
      <c r="J197" s="3" t="s">
        <v>28</v>
      </c>
      <c r="K197" s="4" t="s">
        <v>28</v>
      </c>
      <c r="L197" s="4" t="s">
        <v>1187</v>
      </c>
      <c r="M197" s="4"/>
      <c r="N197" s="4"/>
      <c r="O197" s="4"/>
      <c r="P197" s="4"/>
      <c r="Q197" s="4"/>
      <c r="R197" s="3" t="str">
        <f t="shared" si="0"/>
        <v>Outstanding</v>
      </c>
      <c r="S197" s="11" t="s">
        <v>28</v>
      </c>
    </row>
    <row r="198" spans="1:19" ht="60" customHeight="1" x14ac:dyDescent="0.35">
      <c r="A198" s="9" t="s">
        <v>1103</v>
      </c>
      <c r="B198" s="2" t="s">
        <v>1188</v>
      </c>
      <c r="C198" s="1" t="s">
        <v>1189</v>
      </c>
      <c r="D198" s="3" t="s">
        <v>567</v>
      </c>
      <c r="E198" s="3" t="s">
        <v>23</v>
      </c>
      <c r="F198" s="3" t="s">
        <v>24</v>
      </c>
      <c r="G198" s="3" t="s">
        <v>25</v>
      </c>
      <c r="H198" s="3" t="s">
        <v>26</v>
      </c>
      <c r="I198" s="3" t="s">
        <v>27</v>
      </c>
      <c r="J198" s="3" t="s">
        <v>28</v>
      </c>
      <c r="K198" s="4" t="s">
        <v>28</v>
      </c>
      <c r="L198" s="4" t="s">
        <v>1190</v>
      </c>
      <c r="M198" s="4"/>
      <c r="N198" s="4"/>
      <c r="O198" s="4"/>
      <c r="P198" s="4"/>
      <c r="Q198" s="4"/>
      <c r="R198" s="3" t="str">
        <f t="shared" si="0"/>
        <v>Outstanding</v>
      </c>
      <c r="S198" s="11" t="s">
        <v>28</v>
      </c>
    </row>
    <row r="199" spans="1:19" ht="60" customHeight="1" x14ac:dyDescent="0.35">
      <c r="A199" s="9" t="s">
        <v>1103</v>
      </c>
      <c r="B199" s="2" t="s">
        <v>1191</v>
      </c>
      <c r="C199" s="1" t="s">
        <v>1192</v>
      </c>
      <c r="D199" s="3" t="s">
        <v>567</v>
      </c>
      <c r="E199" s="3" t="s">
        <v>23</v>
      </c>
      <c r="F199" s="3" t="s">
        <v>24</v>
      </c>
      <c r="G199" s="3" t="s">
        <v>25</v>
      </c>
      <c r="H199" s="3" t="s">
        <v>26</v>
      </c>
      <c r="I199" s="3" t="s">
        <v>27</v>
      </c>
      <c r="J199" s="3" t="s">
        <v>28</v>
      </c>
      <c r="K199" s="4" t="s">
        <v>28</v>
      </c>
      <c r="L199" s="4" t="s">
        <v>1193</v>
      </c>
      <c r="M199" s="4"/>
      <c r="N199" s="4"/>
      <c r="O199" s="4"/>
      <c r="P199" s="4"/>
      <c r="Q199" s="4"/>
      <c r="R199" s="3" t="str">
        <f t="shared" si="0"/>
        <v>Outstanding</v>
      </c>
      <c r="S199" s="11" t="s">
        <v>28</v>
      </c>
    </row>
    <row r="200" spans="1:19" ht="60" customHeight="1" x14ac:dyDescent="0.35">
      <c r="A200" s="9" t="s">
        <v>1103</v>
      </c>
      <c r="B200" s="2" t="s">
        <v>1194</v>
      </c>
      <c r="C200" s="1" t="s">
        <v>1195</v>
      </c>
      <c r="D200" s="3" t="s">
        <v>567</v>
      </c>
      <c r="E200" s="3" t="s">
        <v>23</v>
      </c>
      <c r="F200" s="3" t="s">
        <v>24</v>
      </c>
      <c r="G200" s="3" t="s">
        <v>25</v>
      </c>
      <c r="H200" s="3" t="s">
        <v>26</v>
      </c>
      <c r="I200" s="3" t="s">
        <v>27</v>
      </c>
      <c r="J200" s="3" t="s">
        <v>28</v>
      </c>
      <c r="K200" s="4" t="s">
        <v>28</v>
      </c>
      <c r="L200" s="4" t="s">
        <v>1196</v>
      </c>
      <c r="M200" s="4"/>
      <c r="N200" s="4"/>
      <c r="O200" s="4"/>
      <c r="P200" s="4"/>
      <c r="Q200" s="4"/>
      <c r="R200" s="3" t="str">
        <f t="shared" si="0"/>
        <v>Outstanding</v>
      </c>
      <c r="S200" s="11" t="s">
        <v>28</v>
      </c>
    </row>
    <row r="201" spans="1:19" ht="60" customHeight="1" x14ac:dyDescent="0.35">
      <c r="A201" s="9" t="s">
        <v>1103</v>
      </c>
      <c r="B201" s="2" t="s">
        <v>1197</v>
      </c>
      <c r="C201" s="1" t="s">
        <v>1198</v>
      </c>
      <c r="D201" s="3" t="s">
        <v>567</v>
      </c>
      <c r="E201" s="3" t="s">
        <v>23</v>
      </c>
      <c r="F201" s="3" t="s">
        <v>54</v>
      </c>
      <c r="G201" s="3" t="s">
        <v>25</v>
      </c>
      <c r="H201" s="3" t="s">
        <v>26</v>
      </c>
      <c r="I201" s="3" t="s">
        <v>27</v>
      </c>
      <c r="J201" s="3" t="s">
        <v>28</v>
      </c>
      <c r="K201" s="4" t="s">
        <v>28</v>
      </c>
      <c r="L201" s="4" t="s">
        <v>1199</v>
      </c>
      <c r="M201" s="4" t="s">
        <v>1200</v>
      </c>
      <c r="N201" s="4" t="s">
        <v>1201</v>
      </c>
      <c r="O201" s="4" t="s">
        <v>1202</v>
      </c>
      <c r="P201" s="4" t="s">
        <v>1203</v>
      </c>
      <c r="Q201" s="4" t="s">
        <v>1204</v>
      </c>
      <c r="R201" s="3" t="str">
        <f t="shared" si="0"/>
        <v>Outstanding</v>
      </c>
      <c r="S201" s="11" t="s">
        <v>28</v>
      </c>
    </row>
    <row r="202" spans="1:19" ht="60" customHeight="1" x14ac:dyDescent="0.35">
      <c r="A202" s="9" t="s">
        <v>1103</v>
      </c>
      <c r="B202" s="2" t="s">
        <v>1205</v>
      </c>
      <c r="C202" s="1" t="s">
        <v>1206</v>
      </c>
      <c r="D202" s="3" t="s">
        <v>567</v>
      </c>
      <c r="E202" s="3" t="s">
        <v>23</v>
      </c>
      <c r="F202" s="3" t="s">
        <v>24</v>
      </c>
      <c r="G202" s="3" t="s">
        <v>25</v>
      </c>
      <c r="H202" s="3" t="s">
        <v>26</v>
      </c>
      <c r="I202" s="3" t="s">
        <v>27</v>
      </c>
      <c r="J202" s="3" t="s">
        <v>28</v>
      </c>
      <c r="K202" s="4" t="s">
        <v>28</v>
      </c>
      <c r="L202" s="4" t="s">
        <v>1207</v>
      </c>
      <c r="M202" s="4"/>
      <c r="N202" s="4"/>
      <c r="O202" s="4"/>
      <c r="P202" s="4"/>
      <c r="Q202" s="4"/>
      <c r="R202" s="3" t="str">
        <f t="shared" si="0"/>
        <v>Outstanding</v>
      </c>
      <c r="S202" s="11" t="s">
        <v>28</v>
      </c>
    </row>
    <row r="203" spans="1:19" ht="60" customHeight="1" x14ac:dyDescent="0.35">
      <c r="A203" s="9" t="s">
        <v>1103</v>
      </c>
      <c r="B203" s="2" t="s">
        <v>1208</v>
      </c>
      <c r="C203" s="1" t="s">
        <v>1209</v>
      </c>
      <c r="D203" s="3" t="s">
        <v>567</v>
      </c>
      <c r="E203" s="3" t="s">
        <v>23</v>
      </c>
      <c r="F203" s="3" t="s">
        <v>54</v>
      </c>
      <c r="G203" s="3" t="s">
        <v>25</v>
      </c>
      <c r="H203" s="3" t="s">
        <v>26</v>
      </c>
      <c r="I203" s="3" t="s">
        <v>27</v>
      </c>
      <c r="J203" s="3" t="s">
        <v>28</v>
      </c>
      <c r="K203" s="4" t="s">
        <v>28</v>
      </c>
      <c r="L203" s="4" t="s">
        <v>1210</v>
      </c>
      <c r="M203" s="4" t="s">
        <v>1211</v>
      </c>
      <c r="N203" s="4" t="s">
        <v>1139</v>
      </c>
      <c r="O203" s="4" t="s">
        <v>1212</v>
      </c>
      <c r="P203" s="4" t="s">
        <v>1213</v>
      </c>
      <c r="Q203" s="4" t="s">
        <v>1142</v>
      </c>
      <c r="R203" s="3" t="str">
        <f t="shared" si="0"/>
        <v>Outstanding</v>
      </c>
      <c r="S203" s="11" t="s">
        <v>28</v>
      </c>
    </row>
    <row r="204" spans="1:19" ht="60" customHeight="1" x14ac:dyDescent="0.35">
      <c r="A204" s="9" t="s">
        <v>1103</v>
      </c>
      <c r="B204" s="2" t="s">
        <v>1214</v>
      </c>
      <c r="C204" s="1" t="s">
        <v>1215</v>
      </c>
      <c r="D204" s="3" t="s">
        <v>567</v>
      </c>
      <c r="E204" s="3" t="s">
        <v>23</v>
      </c>
      <c r="F204" s="3" t="s">
        <v>54</v>
      </c>
      <c r="G204" s="3" t="s">
        <v>25</v>
      </c>
      <c r="H204" s="3" t="s">
        <v>26</v>
      </c>
      <c r="I204" s="3" t="s">
        <v>27</v>
      </c>
      <c r="J204" s="3" t="s">
        <v>28</v>
      </c>
      <c r="K204" s="4" t="s">
        <v>28</v>
      </c>
      <c r="L204" s="4" t="s">
        <v>1216</v>
      </c>
      <c r="M204" s="4" t="s">
        <v>1217</v>
      </c>
      <c r="N204" s="4" t="s">
        <v>1218</v>
      </c>
      <c r="O204" s="4" t="s">
        <v>1219</v>
      </c>
      <c r="P204" s="4" t="s">
        <v>1220</v>
      </c>
      <c r="Q204" s="4" t="s">
        <v>1150</v>
      </c>
      <c r="R204" s="3" t="str">
        <f t="shared" si="0"/>
        <v>Outstanding</v>
      </c>
      <c r="S204" s="11" t="s">
        <v>28</v>
      </c>
    </row>
    <row r="205" spans="1:19" ht="60" customHeight="1" x14ac:dyDescent="0.35">
      <c r="A205" s="9" t="s">
        <v>1103</v>
      </c>
      <c r="B205" s="2" t="s">
        <v>1221</v>
      </c>
      <c r="C205" s="1" t="s">
        <v>1222</v>
      </c>
      <c r="D205" s="3" t="s">
        <v>567</v>
      </c>
      <c r="E205" s="3" t="s">
        <v>23</v>
      </c>
      <c r="F205" s="3" t="s">
        <v>24</v>
      </c>
      <c r="G205" s="3" t="s">
        <v>25</v>
      </c>
      <c r="H205" s="3" t="s">
        <v>26</v>
      </c>
      <c r="I205" s="3" t="s">
        <v>27</v>
      </c>
      <c r="J205" s="3" t="s">
        <v>28</v>
      </c>
      <c r="K205" s="4" t="s">
        <v>28</v>
      </c>
      <c r="L205" s="4" t="s">
        <v>1223</v>
      </c>
      <c r="M205" s="4"/>
      <c r="N205" s="4"/>
      <c r="O205" s="4"/>
      <c r="P205" s="4"/>
      <c r="Q205" s="4"/>
      <c r="R205" s="3" t="str">
        <f t="shared" si="0"/>
        <v>Outstanding</v>
      </c>
      <c r="S205" s="11" t="s">
        <v>28</v>
      </c>
    </row>
    <row r="206" spans="1:19" ht="60" customHeight="1" x14ac:dyDescent="0.35">
      <c r="A206" s="9" t="s">
        <v>1103</v>
      </c>
      <c r="B206" s="2" t="s">
        <v>1224</v>
      </c>
      <c r="C206" s="1" t="s">
        <v>1225</v>
      </c>
      <c r="D206" s="3" t="s">
        <v>567</v>
      </c>
      <c r="E206" s="3" t="s">
        <v>23</v>
      </c>
      <c r="F206" s="3" t="s">
        <v>54</v>
      </c>
      <c r="G206" s="3" t="s">
        <v>25</v>
      </c>
      <c r="H206" s="3" t="s">
        <v>26</v>
      </c>
      <c r="I206" s="3" t="s">
        <v>27</v>
      </c>
      <c r="J206" s="3" t="s">
        <v>28</v>
      </c>
      <c r="K206" s="4" t="s">
        <v>28</v>
      </c>
      <c r="L206" s="4" t="s">
        <v>1226</v>
      </c>
      <c r="M206" s="4" t="s">
        <v>1227</v>
      </c>
      <c r="N206" s="4" t="s">
        <v>1228</v>
      </c>
      <c r="O206" s="4" t="s">
        <v>1229</v>
      </c>
      <c r="P206" s="4" t="s">
        <v>1230</v>
      </c>
      <c r="Q206" s="4" t="s">
        <v>1231</v>
      </c>
      <c r="R206" s="3" t="str">
        <f t="shared" si="0"/>
        <v>Outstanding</v>
      </c>
      <c r="S206" s="11" t="s">
        <v>28</v>
      </c>
    </row>
    <row r="207" spans="1:19" ht="60" customHeight="1" x14ac:dyDescent="0.35">
      <c r="A207" s="9" t="s">
        <v>1103</v>
      </c>
      <c r="B207" s="2" t="s">
        <v>1232</v>
      </c>
      <c r="C207" s="1" t="s">
        <v>1233</v>
      </c>
      <c r="D207" s="3" t="s">
        <v>567</v>
      </c>
      <c r="E207" s="3" t="s">
        <v>23</v>
      </c>
      <c r="F207" s="3" t="s">
        <v>24</v>
      </c>
      <c r="G207" s="3" t="s">
        <v>25</v>
      </c>
      <c r="H207" s="3" t="s">
        <v>26</v>
      </c>
      <c r="I207" s="3" t="s">
        <v>27</v>
      </c>
      <c r="J207" s="3" t="s">
        <v>28</v>
      </c>
      <c r="K207" s="4" t="s">
        <v>28</v>
      </c>
      <c r="L207" s="4" t="s">
        <v>1234</v>
      </c>
      <c r="M207" s="4"/>
      <c r="N207" s="4"/>
      <c r="O207" s="4"/>
      <c r="P207" s="4"/>
      <c r="Q207" s="4"/>
      <c r="R207" s="3" t="str">
        <f t="shared" si="0"/>
        <v>Outstanding</v>
      </c>
      <c r="S207" s="11" t="s">
        <v>28</v>
      </c>
    </row>
    <row r="208" spans="1:19" ht="60" customHeight="1" x14ac:dyDescent="0.35">
      <c r="A208" s="9" t="s">
        <v>1103</v>
      </c>
      <c r="B208" s="2" t="s">
        <v>1235</v>
      </c>
      <c r="C208" s="1" t="s">
        <v>1236</v>
      </c>
      <c r="D208" s="3" t="s">
        <v>567</v>
      </c>
      <c r="E208" s="3" t="s">
        <v>23</v>
      </c>
      <c r="F208" s="3" t="s">
        <v>24</v>
      </c>
      <c r="G208" s="3" t="s">
        <v>25</v>
      </c>
      <c r="H208" s="3" t="s">
        <v>26</v>
      </c>
      <c r="I208" s="3" t="s">
        <v>27</v>
      </c>
      <c r="J208" s="3" t="s">
        <v>28</v>
      </c>
      <c r="K208" s="4" t="s">
        <v>28</v>
      </c>
      <c r="L208" s="4" t="s">
        <v>1237</v>
      </c>
      <c r="M208" s="4"/>
      <c r="N208" s="4"/>
      <c r="O208" s="4"/>
      <c r="P208" s="4"/>
      <c r="Q208" s="4"/>
      <c r="R208" s="3" t="str">
        <f t="shared" si="0"/>
        <v>Outstanding</v>
      </c>
      <c r="S208" s="11" t="s">
        <v>28</v>
      </c>
    </row>
    <row r="209" spans="1:19" ht="60" customHeight="1" x14ac:dyDescent="0.35">
      <c r="A209" s="9" t="s">
        <v>1238</v>
      </c>
      <c r="B209" s="2" t="s">
        <v>1239</v>
      </c>
      <c r="C209" s="1" t="s">
        <v>1240</v>
      </c>
      <c r="D209" s="3" t="s">
        <v>567</v>
      </c>
      <c r="E209" s="3" t="s">
        <v>23</v>
      </c>
      <c r="F209" s="3" t="s">
        <v>24</v>
      </c>
      <c r="G209" s="3" t="s">
        <v>25</v>
      </c>
      <c r="H209" s="3" t="s">
        <v>26</v>
      </c>
      <c r="I209" s="3" t="s">
        <v>27</v>
      </c>
      <c r="J209" s="3" t="s">
        <v>28</v>
      </c>
      <c r="K209" s="4" t="s">
        <v>28</v>
      </c>
      <c r="L209" s="4" t="s">
        <v>1241</v>
      </c>
      <c r="M209" s="4" t="s">
        <v>1242</v>
      </c>
      <c r="N209" s="4"/>
      <c r="O209" s="4"/>
      <c r="P209" s="4"/>
      <c r="Q209" s="4"/>
      <c r="R209" s="3" t="str">
        <f t="shared" si="0"/>
        <v>Outstanding</v>
      </c>
      <c r="S209" s="11" t="s">
        <v>28</v>
      </c>
    </row>
    <row r="210" spans="1:19" ht="60" customHeight="1" x14ac:dyDescent="0.35">
      <c r="A210" s="9" t="s">
        <v>1238</v>
      </c>
      <c r="B210" s="2" t="s">
        <v>1243</v>
      </c>
      <c r="C210" s="1" t="s">
        <v>1244</v>
      </c>
      <c r="D210" s="3" t="s">
        <v>567</v>
      </c>
      <c r="E210" s="3" t="s">
        <v>23</v>
      </c>
      <c r="F210" s="3" t="s">
        <v>24</v>
      </c>
      <c r="G210" s="3" t="s">
        <v>25</v>
      </c>
      <c r="H210" s="3" t="s">
        <v>26</v>
      </c>
      <c r="I210" s="3" t="s">
        <v>27</v>
      </c>
      <c r="J210" s="3" t="s">
        <v>28</v>
      </c>
      <c r="K210" s="4" t="s">
        <v>28</v>
      </c>
      <c r="L210" s="4" t="s">
        <v>1245</v>
      </c>
      <c r="M210" s="4"/>
      <c r="N210" s="4"/>
      <c r="O210" s="4"/>
      <c r="P210" s="4"/>
      <c r="Q210" s="4"/>
      <c r="R210" s="3" t="str">
        <f t="shared" si="0"/>
        <v>Outstanding</v>
      </c>
      <c r="S210" s="11" t="s">
        <v>28</v>
      </c>
    </row>
    <row r="211" spans="1:19" ht="60" customHeight="1" x14ac:dyDescent="0.35">
      <c r="A211" s="9" t="s">
        <v>1238</v>
      </c>
      <c r="B211" s="2" t="s">
        <v>1246</v>
      </c>
      <c r="C211" s="1" t="s">
        <v>1247</v>
      </c>
      <c r="D211" s="3" t="s">
        <v>567</v>
      </c>
      <c r="E211" s="3" t="s">
        <v>23</v>
      </c>
      <c r="F211" s="3" t="s">
        <v>24</v>
      </c>
      <c r="G211" s="3" t="s">
        <v>25</v>
      </c>
      <c r="H211" s="3" t="s">
        <v>26</v>
      </c>
      <c r="I211" s="3" t="s">
        <v>27</v>
      </c>
      <c r="J211" s="3" t="s">
        <v>28</v>
      </c>
      <c r="K211" s="4" t="s">
        <v>28</v>
      </c>
      <c r="L211" s="4" t="s">
        <v>1248</v>
      </c>
      <c r="M211" s="4"/>
      <c r="N211" s="4"/>
      <c r="O211" s="4"/>
      <c r="P211" s="4"/>
      <c r="Q211" s="4"/>
      <c r="R211" s="3" t="str">
        <f t="shared" si="0"/>
        <v>Outstanding</v>
      </c>
      <c r="S211" s="11" t="s">
        <v>28</v>
      </c>
    </row>
    <row r="212" spans="1:19" ht="60" customHeight="1" x14ac:dyDescent="0.35">
      <c r="A212" s="9" t="s">
        <v>1238</v>
      </c>
      <c r="B212" s="2" t="s">
        <v>1249</v>
      </c>
      <c r="C212" s="1" t="s">
        <v>1250</v>
      </c>
      <c r="D212" s="3" t="s">
        <v>567</v>
      </c>
      <c r="E212" s="3" t="s">
        <v>23</v>
      </c>
      <c r="F212" s="3" t="s">
        <v>24</v>
      </c>
      <c r="G212" s="3" t="s">
        <v>25</v>
      </c>
      <c r="H212" s="3" t="s">
        <v>26</v>
      </c>
      <c r="I212" s="3" t="s">
        <v>27</v>
      </c>
      <c r="J212" s="3" t="s">
        <v>28</v>
      </c>
      <c r="K212" s="4" t="s">
        <v>28</v>
      </c>
      <c r="L212" s="4" t="s">
        <v>1251</v>
      </c>
      <c r="M212" s="4"/>
      <c r="N212" s="4"/>
      <c r="O212" s="4"/>
      <c r="P212" s="4"/>
      <c r="Q212" s="4"/>
      <c r="R212" s="3" t="str">
        <f t="shared" si="0"/>
        <v>Outstanding</v>
      </c>
      <c r="S212" s="11" t="s">
        <v>28</v>
      </c>
    </row>
    <row r="213" spans="1:19" ht="60" customHeight="1" x14ac:dyDescent="0.35">
      <c r="A213" s="9" t="s">
        <v>1238</v>
      </c>
      <c r="B213" s="2" t="s">
        <v>1252</v>
      </c>
      <c r="C213" s="1" t="s">
        <v>1253</v>
      </c>
      <c r="D213" s="3" t="s">
        <v>567</v>
      </c>
      <c r="E213" s="3" t="s">
        <v>23</v>
      </c>
      <c r="F213" s="3" t="s">
        <v>24</v>
      </c>
      <c r="G213" s="3" t="s">
        <v>25</v>
      </c>
      <c r="H213" s="3" t="s">
        <v>26</v>
      </c>
      <c r="I213" s="3" t="s">
        <v>27</v>
      </c>
      <c r="J213" s="3" t="s">
        <v>28</v>
      </c>
      <c r="K213" s="4" t="s">
        <v>28</v>
      </c>
      <c r="L213" s="4" t="s">
        <v>1254</v>
      </c>
      <c r="M213" s="4"/>
      <c r="N213" s="4"/>
      <c r="O213" s="4"/>
      <c r="P213" s="4"/>
      <c r="Q213" s="4"/>
      <c r="R213" s="3" t="str">
        <f t="shared" si="0"/>
        <v>Outstanding</v>
      </c>
      <c r="S213" s="11" t="s">
        <v>28</v>
      </c>
    </row>
    <row r="214" spans="1:19" ht="60" customHeight="1" x14ac:dyDescent="0.35">
      <c r="A214" s="9" t="s">
        <v>1238</v>
      </c>
      <c r="B214" s="2" t="s">
        <v>1255</v>
      </c>
      <c r="C214" s="1" t="s">
        <v>1256</v>
      </c>
      <c r="D214" s="3" t="s">
        <v>567</v>
      </c>
      <c r="E214" s="3" t="s">
        <v>23</v>
      </c>
      <c r="F214" s="3" t="s">
        <v>24</v>
      </c>
      <c r="G214" s="3" t="s">
        <v>25</v>
      </c>
      <c r="H214" s="3" t="s">
        <v>26</v>
      </c>
      <c r="I214" s="3" t="s">
        <v>27</v>
      </c>
      <c r="J214" s="3" t="s">
        <v>28</v>
      </c>
      <c r="K214" s="4" t="s">
        <v>28</v>
      </c>
      <c r="L214" s="4" t="s">
        <v>1257</v>
      </c>
      <c r="M214" s="4"/>
      <c r="N214" s="4"/>
      <c r="O214" s="4"/>
      <c r="P214" s="4"/>
      <c r="Q214" s="4"/>
      <c r="R214" s="3" t="str">
        <f t="shared" si="0"/>
        <v>Outstanding</v>
      </c>
      <c r="S214" s="11" t="s">
        <v>28</v>
      </c>
    </row>
    <row r="215" spans="1:19" ht="60" customHeight="1" x14ac:dyDescent="0.35">
      <c r="A215" s="9" t="s">
        <v>1238</v>
      </c>
      <c r="B215" s="2" t="s">
        <v>1258</v>
      </c>
      <c r="C215" s="1" t="s">
        <v>1259</v>
      </c>
      <c r="D215" s="3" t="s">
        <v>567</v>
      </c>
      <c r="E215" s="3" t="s">
        <v>23</v>
      </c>
      <c r="F215" s="3" t="s">
        <v>24</v>
      </c>
      <c r="G215" s="3" t="s">
        <v>25</v>
      </c>
      <c r="H215" s="3" t="s">
        <v>26</v>
      </c>
      <c r="I215" s="3" t="s">
        <v>27</v>
      </c>
      <c r="J215" s="3" t="s">
        <v>28</v>
      </c>
      <c r="K215" s="4" t="s">
        <v>28</v>
      </c>
      <c r="L215" s="4" t="s">
        <v>1260</v>
      </c>
      <c r="M215" s="4"/>
      <c r="N215" s="4"/>
      <c r="O215" s="4"/>
      <c r="P215" s="4"/>
      <c r="Q215" s="4"/>
      <c r="R215" s="3" t="str">
        <f t="shared" si="0"/>
        <v>Outstanding</v>
      </c>
      <c r="S215" s="11" t="s">
        <v>28</v>
      </c>
    </row>
    <row r="216" spans="1:19" ht="60" customHeight="1" x14ac:dyDescent="0.35">
      <c r="A216" s="9" t="s">
        <v>1238</v>
      </c>
      <c r="B216" s="2" t="s">
        <v>1261</v>
      </c>
      <c r="C216" s="1" t="s">
        <v>1262</v>
      </c>
      <c r="D216" s="3" t="s">
        <v>567</v>
      </c>
      <c r="E216" s="3" t="s">
        <v>23</v>
      </c>
      <c r="F216" s="3" t="s">
        <v>24</v>
      </c>
      <c r="G216" s="3" t="s">
        <v>25</v>
      </c>
      <c r="H216" s="3" t="s">
        <v>26</v>
      </c>
      <c r="I216" s="3" t="s">
        <v>27</v>
      </c>
      <c r="J216" s="3" t="s">
        <v>28</v>
      </c>
      <c r="K216" s="4" t="s">
        <v>28</v>
      </c>
      <c r="L216" s="4" t="s">
        <v>1263</v>
      </c>
      <c r="M216" s="4"/>
      <c r="N216" s="4"/>
      <c r="O216" s="4"/>
      <c r="P216" s="4"/>
      <c r="Q216" s="4"/>
      <c r="R216" s="3" t="str">
        <f t="shared" si="0"/>
        <v>Outstanding</v>
      </c>
      <c r="S216" s="11" t="s">
        <v>28</v>
      </c>
    </row>
    <row r="217" spans="1:19" ht="60" customHeight="1" x14ac:dyDescent="0.35">
      <c r="A217" s="9" t="s">
        <v>1238</v>
      </c>
      <c r="B217" s="2" t="s">
        <v>1264</v>
      </c>
      <c r="C217" s="1" t="s">
        <v>1265</v>
      </c>
      <c r="D217" s="3" t="s">
        <v>567</v>
      </c>
      <c r="E217" s="3" t="s">
        <v>23</v>
      </c>
      <c r="F217" s="3" t="s">
        <v>24</v>
      </c>
      <c r="G217" s="3" t="s">
        <v>25</v>
      </c>
      <c r="H217" s="3" t="s">
        <v>26</v>
      </c>
      <c r="I217" s="3" t="s">
        <v>27</v>
      </c>
      <c r="J217" s="3" t="s">
        <v>28</v>
      </c>
      <c r="K217" s="4" t="s">
        <v>28</v>
      </c>
      <c r="L217" s="4" t="s">
        <v>1266</v>
      </c>
      <c r="M217" s="4"/>
      <c r="N217" s="4"/>
      <c r="O217" s="4"/>
      <c r="P217" s="4"/>
      <c r="Q217" s="4"/>
      <c r="R217" s="3" t="str">
        <f t="shared" si="0"/>
        <v>Outstanding</v>
      </c>
      <c r="S217" s="11" t="s">
        <v>28</v>
      </c>
    </row>
    <row r="218" spans="1:19" ht="60" customHeight="1" x14ac:dyDescent="0.35">
      <c r="A218" s="9" t="s">
        <v>1238</v>
      </c>
      <c r="B218" s="2" t="s">
        <v>1267</v>
      </c>
      <c r="C218" s="1" t="s">
        <v>1268</v>
      </c>
      <c r="D218" s="3" t="s">
        <v>567</v>
      </c>
      <c r="E218" s="3" t="s">
        <v>23</v>
      </c>
      <c r="F218" s="3" t="s">
        <v>24</v>
      </c>
      <c r="G218" s="3" t="s">
        <v>25</v>
      </c>
      <c r="H218" s="3" t="s">
        <v>26</v>
      </c>
      <c r="I218" s="3" t="s">
        <v>27</v>
      </c>
      <c r="J218" s="3" t="s">
        <v>28</v>
      </c>
      <c r="K218" s="4" t="s">
        <v>28</v>
      </c>
      <c r="L218" s="4" t="s">
        <v>1269</v>
      </c>
      <c r="M218" s="4"/>
      <c r="N218" s="4"/>
      <c r="O218" s="4"/>
      <c r="P218" s="4"/>
      <c r="Q218" s="4"/>
      <c r="R218" s="3" t="str">
        <f t="shared" si="0"/>
        <v>Outstanding</v>
      </c>
      <c r="S218" s="11" t="s">
        <v>28</v>
      </c>
    </row>
    <row r="219" spans="1:19" ht="60" customHeight="1" x14ac:dyDescent="0.35">
      <c r="A219" s="9" t="s">
        <v>1238</v>
      </c>
      <c r="B219" s="2" t="s">
        <v>1270</v>
      </c>
      <c r="C219" s="1" t="s">
        <v>1271</v>
      </c>
      <c r="D219" s="3" t="s">
        <v>567</v>
      </c>
      <c r="E219" s="3" t="s">
        <v>23</v>
      </c>
      <c r="F219" s="3" t="s">
        <v>24</v>
      </c>
      <c r="G219" s="3" t="s">
        <v>25</v>
      </c>
      <c r="H219" s="3" t="s">
        <v>26</v>
      </c>
      <c r="I219" s="3" t="s">
        <v>27</v>
      </c>
      <c r="J219" s="3" t="s">
        <v>28</v>
      </c>
      <c r="K219" s="4" t="s">
        <v>28</v>
      </c>
      <c r="L219" s="4" t="s">
        <v>1272</v>
      </c>
      <c r="M219" s="4"/>
      <c r="N219" s="4"/>
      <c r="O219" s="4"/>
      <c r="P219" s="4"/>
      <c r="Q219" s="4"/>
      <c r="R219" s="3" t="str">
        <f t="shared" si="0"/>
        <v>Outstanding</v>
      </c>
      <c r="S219" s="11" t="s">
        <v>28</v>
      </c>
    </row>
    <row r="220" spans="1:19" ht="60" customHeight="1" x14ac:dyDescent="0.35">
      <c r="A220" s="9" t="s">
        <v>1238</v>
      </c>
      <c r="B220" s="2" t="s">
        <v>1273</v>
      </c>
      <c r="C220" s="1" t="s">
        <v>1274</v>
      </c>
      <c r="D220" s="3" t="s">
        <v>567</v>
      </c>
      <c r="E220" s="3" t="s">
        <v>23</v>
      </c>
      <c r="F220" s="3" t="s">
        <v>24</v>
      </c>
      <c r="G220" s="3" t="s">
        <v>25</v>
      </c>
      <c r="H220" s="3" t="s">
        <v>26</v>
      </c>
      <c r="I220" s="3" t="s">
        <v>27</v>
      </c>
      <c r="J220" s="3" t="s">
        <v>28</v>
      </c>
      <c r="K220" s="4" t="s">
        <v>28</v>
      </c>
      <c r="L220" s="4" t="s">
        <v>1275</v>
      </c>
      <c r="M220" s="4"/>
      <c r="N220" s="4"/>
      <c r="O220" s="4"/>
      <c r="P220" s="4"/>
      <c r="Q220" s="4"/>
      <c r="R220" s="3" t="str">
        <f t="shared" si="0"/>
        <v>Outstanding</v>
      </c>
      <c r="S220" s="11" t="s">
        <v>28</v>
      </c>
    </row>
    <row r="221" spans="1:19" ht="60" customHeight="1" x14ac:dyDescent="0.35">
      <c r="A221" s="9" t="s">
        <v>1238</v>
      </c>
      <c r="B221" s="2" t="s">
        <v>1276</v>
      </c>
      <c r="C221" s="1" t="s">
        <v>1277</v>
      </c>
      <c r="D221" s="3" t="s">
        <v>567</v>
      </c>
      <c r="E221" s="3" t="s">
        <v>23</v>
      </c>
      <c r="F221" s="3" t="s">
        <v>24</v>
      </c>
      <c r="G221" s="3" t="s">
        <v>25</v>
      </c>
      <c r="H221" s="3" t="s">
        <v>26</v>
      </c>
      <c r="I221" s="3" t="s">
        <v>27</v>
      </c>
      <c r="J221" s="3" t="s">
        <v>28</v>
      </c>
      <c r="K221" s="4" t="s">
        <v>28</v>
      </c>
      <c r="L221" s="4" t="s">
        <v>1278</v>
      </c>
      <c r="M221" s="4"/>
      <c r="N221" s="4"/>
      <c r="O221" s="4"/>
      <c r="P221" s="4"/>
      <c r="Q221" s="4"/>
      <c r="R221" s="3" t="str">
        <f t="shared" si="0"/>
        <v>Outstanding</v>
      </c>
      <c r="S221" s="11" t="s">
        <v>28</v>
      </c>
    </row>
    <row r="222" spans="1:19" ht="60" customHeight="1" x14ac:dyDescent="0.35">
      <c r="A222" s="9" t="s">
        <v>1279</v>
      </c>
      <c r="B222" s="2" t="s">
        <v>1280</v>
      </c>
      <c r="C222" s="1" t="s">
        <v>1281</v>
      </c>
      <c r="D222" s="3" t="s">
        <v>567</v>
      </c>
      <c r="E222" s="3" t="s">
        <v>23</v>
      </c>
      <c r="F222" s="3" t="s">
        <v>24</v>
      </c>
      <c r="G222" s="3" t="s">
        <v>25</v>
      </c>
      <c r="H222" s="3" t="s">
        <v>26</v>
      </c>
      <c r="I222" s="3" t="s">
        <v>27</v>
      </c>
      <c r="J222" s="3" t="s">
        <v>28</v>
      </c>
      <c r="K222" s="4" t="s">
        <v>28</v>
      </c>
      <c r="L222" s="4" t="s">
        <v>1282</v>
      </c>
      <c r="M222" s="4" t="s">
        <v>1283</v>
      </c>
      <c r="N222" s="4"/>
      <c r="O222" s="4"/>
      <c r="P222" s="4"/>
      <c r="Q222" s="4"/>
      <c r="R222" s="3" t="str">
        <f t="shared" si="0"/>
        <v>Outstanding</v>
      </c>
      <c r="S222" s="11" t="s">
        <v>28</v>
      </c>
    </row>
    <row r="223" spans="1:19" ht="60" customHeight="1" x14ac:dyDescent="0.35">
      <c r="A223" s="9" t="s">
        <v>1279</v>
      </c>
      <c r="B223" s="2" t="s">
        <v>1284</v>
      </c>
      <c r="C223" s="1" t="s">
        <v>1285</v>
      </c>
      <c r="D223" s="3" t="s">
        <v>567</v>
      </c>
      <c r="E223" s="3" t="s">
        <v>831</v>
      </c>
      <c r="F223" s="3" t="s">
        <v>54</v>
      </c>
      <c r="G223" s="3" t="s">
        <v>25</v>
      </c>
      <c r="H223" s="3" t="s">
        <v>26</v>
      </c>
      <c r="I223" s="3" t="s">
        <v>27</v>
      </c>
      <c r="J223" s="3" t="s">
        <v>28</v>
      </c>
      <c r="K223" s="4" t="s">
        <v>28</v>
      </c>
      <c r="L223" s="4" t="s">
        <v>1286</v>
      </c>
      <c r="M223" s="4" t="s">
        <v>1287</v>
      </c>
      <c r="N223" s="4" t="s">
        <v>1288</v>
      </c>
      <c r="O223" s="4" t="s">
        <v>1289</v>
      </c>
      <c r="P223" s="4" t="s">
        <v>1290</v>
      </c>
      <c r="Q223" s="4" t="s">
        <v>1291</v>
      </c>
      <c r="R223" s="3" t="str">
        <f t="shared" si="0"/>
        <v>Outstanding</v>
      </c>
      <c r="S223" s="11" t="s">
        <v>28</v>
      </c>
    </row>
    <row r="224" spans="1:19" ht="60" customHeight="1" x14ac:dyDescent="0.35">
      <c r="A224" s="9" t="s">
        <v>1292</v>
      </c>
      <c r="B224" s="2" t="s">
        <v>1293</v>
      </c>
      <c r="C224" s="1" t="s">
        <v>1294</v>
      </c>
      <c r="D224" s="3" t="s">
        <v>567</v>
      </c>
      <c r="E224" s="3" t="s">
        <v>23</v>
      </c>
      <c r="F224" s="3" t="s">
        <v>24</v>
      </c>
      <c r="G224" s="3" t="s">
        <v>25</v>
      </c>
      <c r="H224" s="3" t="s">
        <v>26</v>
      </c>
      <c r="I224" s="3" t="s">
        <v>27</v>
      </c>
      <c r="J224" s="3" t="s">
        <v>28</v>
      </c>
      <c r="K224" s="4" t="s">
        <v>28</v>
      </c>
      <c r="L224" s="4" t="s">
        <v>1295</v>
      </c>
      <c r="M224" s="4" t="s">
        <v>1296</v>
      </c>
      <c r="N224" s="4"/>
      <c r="O224" s="4"/>
      <c r="P224" s="4"/>
      <c r="Q224" s="4"/>
      <c r="R224" s="3" t="str">
        <f t="shared" si="0"/>
        <v>Outstanding</v>
      </c>
      <c r="S224" s="11" t="s">
        <v>28</v>
      </c>
    </row>
    <row r="225" spans="1:19" ht="60" customHeight="1" x14ac:dyDescent="0.35">
      <c r="A225" s="9" t="s">
        <v>1292</v>
      </c>
      <c r="B225" s="2" t="s">
        <v>1297</v>
      </c>
      <c r="C225" s="1" t="s">
        <v>1298</v>
      </c>
      <c r="D225" s="3" t="s">
        <v>567</v>
      </c>
      <c r="E225" s="3" t="s">
        <v>23</v>
      </c>
      <c r="F225" s="3" t="s">
        <v>54</v>
      </c>
      <c r="G225" s="3" t="s">
        <v>25</v>
      </c>
      <c r="H225" s="3" t="s">
        <v>26</v>
      </c>
      <c r="I225" s="3" t="s">
        <v>27</v>
      </c>
      <c r="J225" s="3" t="s">
        <v>28</v>
      </c>
      <c r="K225" s="4" t="s">
        <v>28</v>
      </c>
      <c r="L225" s="4" t="s">
        <v>1299</v>
      </c>
      <c r="M225" s="4" t="s">
        <v>1300</v>
      </c>
      <c r="N225" s="4" t="s">
        <v>1301</v>
      </c>
      <c r="O225" s="4" t="s">
        <v>1302</v>
      </c>
      <c r="P225" s="4" t="s">
        <v>1303</v>
      </c>
      <c r="Q225" s="4" t="s">
        <v>1304</v>
      </c>
      <c r="R225" s="3" t="str">
        <f t="shared" si="0"/>
        <v>Outstanding</v>
      </c>
      <c r="S225" s="11" t="s">
        <v>28</v>
      </c>
    </row>
    <row r="226" spans="1:19" ht="60" customHeight="1" x14ac:dyDescent="0.35">
      <c r="A226" s="9" t="s">
        <v>1292</v>
      </c>
      <c r="B226" s="2" t="s">
        <v>1305</v>
      </c>
      <c r="C226" s="1" t="s">
        <v>1306</v>
      </c>
      <c r="D226" s="3" t="s">
        <v>567</v>
      </c>
      <c r="E226" s="3" t="s">
        <v>23</v>
      </c>
      <c r="F226" s="3" t="s">
        <v>24</v>
      </c>
      <c r="G226" s="3" t="s">
        <v>25</v>
      </c>
      <c r="H226" s="3" t="s">
        <v>26</v>
      </c>
      <c r="I226" s="3" t="s">
        <v>27</v>
      </c>
      <c r="J226" s="3" t="s">
        <v>28</v>
      </c>
      <c r="K226" s="4" t="s">
        <v>28</v>
      </c>
      <c r="L226" s="4" t="s">
        <v>1307</v>
      </c>
      <c r="M226" s="4"/>
      <c r="N226" s="4"/>
      <c r="O226" s="4"/>
      <c r="P226" s="4"/>
      <c r="Q226" s="4"/>
      <c r="R226" s="3" t="str">
        <f t="shared" si="0"/>
        <v>Outstanding</v>
      </c>
      <c r="S226" s="11" t="s">
        <v>28</v>
      </c>
    </row>
    <row r="227" spans="1:19" ht="60" customHeight="1" x14ac:dyDescent="0.35">
      <c r="A227" s="9" t="s">
        <v>1292</v>
      </c>
      <c r="B227" s="2" t="s">
        <v>1308</v>
      </c>
      <c r="C227" s="1" t="s">
        <v>1309</v>
      </c>
      <c r="D227" s="3" t="s">
        <v>567</v>
      </c>
      <c r="E227" s="3" t="s">
        <v>23</v>
      </c>
      <c r="F227" s="3" t="s">
        <v>24</v>
      </c>
      <c r="G227" s="3" t="s">
        <v>25</v>
      </c>
      <c r="H227" s="3" t="s">
        <v>26</v>
      </c>
      <c r="I227" s="3" t="s">
        <v>27</v>
      </c>
      <c r="J227" s="3" t="s">
        <v>28</v>
      </c>
      <c r="K227" s="4" t="s">
        <v>28</v>
      </c>
      <c r="L227" s="4" t="s">
        <v>1310</v>
      </c>
      <c r="M227" s="4"/>
      <c r="N227" s="4"/>
      <c r="O227" s="4"/>
      <c r="P227" s="4"/>
      <c r="Q227" s="4"/>
      <c r="R227" s="3" t="str">
        <f t="shared" si="0"/>
        <v>Outstanding</v>
      </c>
      <c r="S227" s="11" t="s">
        <v>28</v>
      </c>
    </row>
    <row r="228" spans="1:19" ht="60" customHeight="1" x14ac:dyDescent="0.35">
      <c r="A228" s="9" t="s">
        <v>1311</v>
      </c>
      <c r="B228" s="2" t="s">
        <v>1312</v>
      </c>
      <c r="C228" s="1" t="s">
        <v>1313</v>
      </c>
      <c r="D228" s="3" t="s">
        <v>567</v>
      </c>
      <c r="E228" s="3" t="s">
        <v>23</v>
      </c>
      <c r="F228" s="3" t="s">
        <v>24</v>
      </c>
      <c r="G228" s="3" t="s">
        <v>25</v>
      </c>
      <c r="H228" s="3" t="s">
        <v>26</v>
      </c>
      <c r="I228" s="3" t="s">
        <v>27</v>
      </c>
      <c r="J228" s="3" t="s">
        <v>28</v>
      </c>
      <c r="K228" s="4" t="s">
        <v>28</v>
      </c>
      <c r="L228" s="4" t="s">
        <v>1314</v>
      </c>
      <c r="M228" s="4" t="s">
        <v>1315</v>
      </c>
      <c r="N228" s="4"/>
      <c r="O228" s="4"/>
      <c r="P228" s="4"/>
      <c r="Q228" s="4"/>
      <c r="R228" s="3" t="str">
        <f t="shared" si="0"/>
        <v>Outstanding</v>
      </c>
      <c r="S228" s="11" t="s">
        <v>28</v>
      </c>
    </row>
    <row r="229" spans="1:19" ht="60" customHeight="1" x14ac:dyDescent="0.35">
      <c r="A229" s="9" t="s">
        <v>1311</v>
      </c>
      <c r="B229" s="2" t="s">
        <v>1316</v>
      </c>
      <c r="C229" s="1" t="s">
        <v>1317</v>
      </c>
      <c r="D229" s="3" t="s">
        <v>567</v>
      </c>
      <c r="E229" s="3" t="s">
        <v>23</v>
      </c>
      <c r="F229" s="3" t="s">
        <v>54</v>
      </c>
      <c r="G229" s="3" t="s">
        <v>25</v>
      </c>
      <c r="H229" s="3" t="s">
        <v>26</v>
      </c>
      <c r="I229" s="3" t="s">
        <v>27</v>
      </c>
      <c r="J229" s="3" t="s">
        <v>28</v>
      </c>
      <c r="K229" s="4" t="s">
        <v>28</v>
      </c>
      <c r="L229" s="4" t="s">
        <v>1318</v>
      </c>
      <c r="M229" s="4" t="s">
        <v>1319</v>
      </c>
      <c r="N229" s="4" t="s">
        <v>1320</v>
      </c>
      <c r="O229" s="4" t="s">
        <v>1321</v>
      </c>
      <c r="P229" s="4" t="s">
        <v>1322</v>
      </c>
      <c r="Q229" s="4" t="s">
        <v>1323</v>
      </c>
      <c r="R229" s="3" t="str">
        <f t="shared" si="0"/>
        <v>Outstanding</v>
      </c>
      <c r="S229" s="11" t="s">
        <v>28</v>
      </c>
    </row>
    <row r="230" spans="1:19" ht="60" customHeight="1" x14ac:dyDescent="0.35">
      <c r="A230" s="9" t="s">
        <v>1311</v>
      </c>
      <c r="B230" s="2" t="s">
        <v>1324</v>
      </c>
      <c r="C230" s="1" t="s">
        <v>1325</v>
      </c>
      <c r="D230" s="3" t="s">
        <v>567</v>
      </c>
      <c r="E230" s="3" t="s">
        <v>23</v>
      </c>
      <c r="F230" s="3" t="s">
        <v>54</v>
      </c>
      <c r="G230" s="3" t="s">
        <v>25</v>
      </c>
      <c r="H230" s="3" t="s">
        <v>26</v>
      </c>
      <c r="I230" s="3" t="s">
        <v>27</v>
      </c>
      <c r="J230" s="3" t="s">
        <v>28</v>
      </c>
      <c r="K230" s="4" t="s">
        <v>28</v>
      </c>
      <c r="L230" s="4" t="s">
        <v>1318</v>
      </c>
      <c r="M230" s="4" t="s">
        <v>1319</v>
      </c>
      <c r="N230" s="4" t="s">
        <v>1320</v>
      </c>
      <c r="O230" s="4" t="s">
        <v>1321</v>
      </c>
      <c r="P230" s="4" t="s">
        <v>1322</v>
      </c>
      <c r="Q230" s="4" t="s">
        <v>1323</v>
      </c>
      <c r="R230" s="3" t="str">
        <f t="shared" si="0"/>
        <v>Outstanding</v>
      </c>
      <c r="S230" s="11" t="s">
        <v>28</v>
      </c>
    </row>
    <row r="231" spans="1:19" ht="60" customHeight="1" x14ac:dyDescent="0.35">
      <c r="A231" s="9" t="s">
        <v>1311</v>
      </c>
      <c r="B231" s="2" t="s">
        <v>1326</v>
      </c>
      <c r="C231" s="1" t="s">
        <v>1327</v>
      </c>
      <c r="D231" s="3" t="s">
        <v>567</v>
      </c>
      <c r="E231" s="3" t="s">
        <v>23</v>
      </c>
      <c r="F231" s="3" t="s">
        <v>54</v>
      </c>
      <c r="G231" s="3" t="s">
        <v>25</v>
      </c>
      <c r="H231" s="3" t="s">
        <v>26</v>
      </c>
      <c r="I231" s="3" t="s">
        <v>27</v>
      </c>
      <c r="J231" s="3" t="s">
        <v>28</v>
      </c>
      <c r="K231" s="4" t="s">
        <v>28</v>
      </c>
      <c r="L231" s="4" t="s">
        <v>1328</v>
      </c>
      <c r="M231" s="4" t="s">
        <v>1329</v>
      </c>
      <c r="N231" s="4" t="s">
        <v>1330</v>
      </c>
      <c r="O231" s="4" t="s">
        <v>264</v>
      </c>
      <c r="P231" s="4" t="s">
        <v>1331</v>
      </c>
      <c r="Q231" s="4" t="s">
        <v>1332</v>
      </c>
      <c r="R231" s="3" t="str">
        <f t="shared" si="0"/>
        <v>Outstanding</v>
      </c>
      <c r="S231" s="11" t="s">
        <v>28</v>
      </c>
    </row>
    <row r="232" spans="1:19" ht="60" customHeight="1" x14ac:dyDescent="0.35">
      <c r="A232" s="9" t="s">
        <v>1311</v>
      </c>
      <c r="B232" s="2" t="s">
        <v>1333</v>
      </c>
      <c r="C232" s="1" t="s">
        <v>1334</v>
      </c>
      <c r="D232" s="3" t="s">
        <v>567</v>
      </c>
      <c r="E232" s="3" t="s">
        <v>23</v>
      </c>
      <c r="F232" s="3" t="s">
        <v>54</v>
      </c>
      <c r="G232" s="3" t="s">
        <v>25</v>
      </c>
      <c r="H232" s="3" t="s">
        <v>26</v>
      </c>
      <c r="I232" s="3" t="s">
        <v>27</v>
      </c>
      <c r="J232" s="3" t="s">
        <v>28</v>
      </c>
      <c r="K232" s="4" t="s">
        <v>28</v>
      </c>
      <c r="L232" s="4" t="s">
        <v>1335</v>
      </c>
      <c r="M232" s="4" t="s">
        <v>1336</v>
      </c>
      <c r="N232" s="4" t="s">
        <v>1337</v>
      </c>
      <c r="O232" s="4" t="s">
        <v>264</v>
      </c>
      <c r="P232" s="4" t="s">
        <v>1338</v>
      </c>
      <c r="Q232" s="4" t="s">
        <v>1339</v>
      </c>
      <c r="R232" s="3" t="str">
        <f t="shared" si="0"/>
        <v>Outstanding</v>
      </c>
      <c r="S232" s="11" t="s">
        <v>28</v>
      </c>
    </row>
    <row r="233" spans="1:19" ht="60" customHeight="1" x14ac:dyDescent="0.35">
      <c r="A233" s="9" t="s">
        <v>1311</v>
      </c>
      <c r="B233" s="2" t="s">
        <v>1340</v>
      </c>
      <c r="C233" s="1" t="s">
        <v>1341</v>
      </c>
      <c r="D233" s="3" t="s">
        <v>567</v>
      </c>
      <c r="E233" s="3" t="s">
        <v>831</v>
      </c>
      <c r="F233" s="3" t="s">
        <v>54</v>
      </c>
      <c r="G233" s="3" t="s">
        <v>25</v>
      </c>
      <c r="H233" s="3" t="s">
        <v>26</v>
      </c>
      <c r="I233" s="3" t="s">
        <v>27</v>
      </c>
      <c r="J233" s="3" t="s">
        <v>28</v>
      </c>
      <c r="K233" s="4" t="s">
        <v>28</v>
      </c>
      <c r="L233" s="4" t="s">
        <v>1335</v>
      </c>
      <c r="M233" s="4" t="s">
        <v>1336</v>
      </c>
      <c r="N233" s="4" t="s">
        <v>1337</v>
      </c>
      <c r="O233" s="4" t="s">
        <v>264</v>
      </c>
      <c r="P233" s="4" t="s">
        <v>1338</v>
      </c>
      <c r="Q233" s="4" t="s">
        <v>1339</v>
      </c>
      <c r="R233" s="3" t="str">
        <f t="shared" si="0"/>
        <v>Outstanding</v>
      </c>
      <c r="S233" s="11" t="s">
        <v>28</v>
      </c>
    </row>
    <row r="234" spans="1:19" ht="60" customHeight="1" x14ac:dyDescent="0.35">
      <c r="A234" s="9" t="s">
        <v>1342</v>
      </c>
      <c r="B234" s="2" t="s">
        <v>1343</v>
      </c>
      <c r="C234" s="1" t="s">
        <v>1344</v>
      </c>
      <c r="D234" s="3" t="s">
        <v>567</v>
      </c>
      <c r="E234" s="3" t="s">
        <v>23</v>
      </c>
      <c r="F234" s="3" t="s">
        <v>24</v>
      </c>
      <c r="G234" s="3" t="s">
        <v>25</v>
      </c>
      <c r="H234" s="3" t="s">
        <v>26</v>
      </c>
      <c r="I234" s="3" t="s">
        <v>27</v>
      </c>
      <c r="J234" s="3" t="s">
        <v>28</v>
      </c>
      <c r="K234" s="4" t="s">
        <v>28</v>
      </c>
      <c r="L234" s="4" t="s">
        <v>1345</v>
      </c>
      <c r="M234" s="4" t="s">
        <v>1346</v>
      </c>
      <c r="N234" s="4"/>
      <c r="O234" s="4"/>
      <c r="P234" s="4"/>
      <c r="Q234" s="4"/>
      <c r="R234" s="3" t="str">
        <f t="shared" si="0"/>
        <v>Outstanding</v>
      </c>
      <c r="S234" s="11" t="s">
        <v>28</v>
      </c>
    </row>
    <row r="235" spans="1:19" ht="60" customHeight="1" x14ac:dyDescent="0.35">
      <c r="A235" s="9" t="s">
        <v>1342</v>
      </c>
      <c r="B235" s="2" t="s">
        <v>1347</v>
      </c>
      <c r="C235" s="1" t="s">
        <v>1348</v>
      </c>
      <c r="D235" s="3" t="s">
        <v>567</v>
      </c>
      <c r="E235" s="3" t="s">
        <v>23</v>
      </c>
      <c r="F235" s="3" t="s">
        <v>24</v>
      </c>
      <c r="G235" s="3" t="s">
        <v>25</v>
      </c>
      <c r="H235" s="3" t="s">
        <v>26</v>
      </c>
      <c r="I235" s="3" t="s">
        <v>27</v>
      </c>
      <c r="J235" s="3" t="s">
        <v>28</v>
      </c>
      <c r="K235" s="4" t="s">
        <v>28</v>
      </c>
      <c r="L235" s="4" t="s">
        <v>1349</v>
      </c>
      <c r="M235" s="4"/>
      <c r="N235" s="4"/>
      <c r="O235" s="4"/>
      <c r="P235" s="4"/>
      <c r="Q235" s="4"/>
      <c r="R235" s="3" t="str">
        <f t="shared" si="0"/>
        <v>Outstanding</v>
      </c>
      <c r="S235" s="11" t="s">
        <v>28</v>
      </c>
    </row>
    <row r="236" spans="1:19" ht="60" customHeight="1" x14ac:dyDescent="0.35">
      <c r="A236" s="9" t="s">
        <v>1342</v>
      </c>
      <c r="B236" s="2" t="s">
        <v>1350</v>
      </c>
      <c r="C236" s="1" t="s">
        <v>1351</v>
      </c>
      <c r="D236" s="3" t="s">
        <v>567</v>
      </c>
      <c r="E236" s="3" t="s">
        <v>23</v>
      </c>
      <c r="F236" s="3" t="s">
        <v>24</v>
      </c>
      <c r="G236" s="3" t="s">
        <v>25</v>
      </c>
      <c r="H236" s="3" t="s">
        <v>26</v>
      </c>
      <c r="I236" s="3" t="s">
        <v>27</v>
      </c>
      <c r="J236" s="3" t="s">
        <v>28</v>
      </c>
      <c r="K236" s="4" t="s">
        <v>28</v>
      </c>
      <c r="L236" s="4" t="s">
        <v>1352</v>
      </c>
      <c r="M236" s="4"/>
      <c r="N236" s="4"/>
      <c r="O236" s="4"/>
      <c r="P236" s="4"/>
      <c r="Q236" s="4"/>
      <c r="R236" s="3" t="str">
        <f t="shared" si="0"/>
        <v>Outstanding</v>
      </c>
      <c r="S236" s="11" t="s">
        <v>28</v>
      </c>
    </row>
    <row r="237" spans="1:19" ht="60" customHeight="1" x14ac:dyDescent="0.35">
      <c r="A237" s="9" t="s">
        <v>1342</v>
      </c>
      <c r="B237" s="2" t="s">
        <v>1353</v>
      </c>
      <c r="C237" s="1" t="s">
        <v>1354</v>
      </c>
      <c r="D237" s="3" t="s">
        <v>567</v>
      </c>
      <c r="E237" s="3" t="s">
        <v>23</v>
      </c>
      <c r="F237" s="3" t="s">
        <v>24</v>
      </c>
      <c r="G237" s="3" t="s">
        <v>25</v>
      </c>
      <c r="H237" s="3" t="s">
        <v>26</v>
      </c>
      <c r="I237" s="3" t="s">
        <v>27</v>
      </c>
      <c r="J237" s="3" t="s">
        <v>28</v>
      </c>
      <c r="K237" s="4" t="s">
        <v>28</v>
      </c>
      <c r="L237" s="4" t="s">
        <v>1355</v>
      </c>
      <c r="M237" s="4"/>
      <c r="N237" s="4"/>
      <c r="O237" s="4"/>
      <c r="P237" s="4"/>
      <c r="Q237" s="4"/>
      <c r="R237" s="3" t="str">
        <f t="shared" si="0"/>
        <v>Outstanding</v>
      </c>
      <c r="S237" s="11" t="s">
        <v>28</v>
      </c>
    </row>
    <row r="238" spans="1:19" ht="60" customHeight="1" x14ac:dyDescent="0.35">
      <c r="A238" s="9" t="s">
        <v>1356</v>
      </c>
      <c r="B238" s="2" t="s">
        <v>1357</v>
      </c>
      <c r="C238" s="1" t="s">
        <v>1358</v>
      </c>
      <c r="D238" s="3" t="s">
        <v>567</v>
      </c>
      <c r="E238" s="3" t="s">
        <v>23</v>
      </c>
      <c r="F238" s="3" t="s">
        <v>24</v>
      </c>
      <c r="G238" s="3" t="s">
        <v>25</v>
      </c>
      <c r="H238" s="3" t="s">
        <v>26</v>
      </c>
      <c r="I238" s="3" t="s">
        <v>27</v>
      </c>
      <c r="J238" s="3" t="s">
        <v>28</v>
      </c>
      <c r="K238" s="4" t="s">
        <v>28</v>
      </c>
      <c r="L238" s="4" t="s">
        <v>1359</v>
      </c>
      <c r="M238" s="4" t="s">
        <v>1360</v>
      </c>
      <c r="N238" s="4"/>
      <c r="O238" s="4"/>
      <c r="P238" s="4"/>
      <c r="Q238" s="4"/>
      <c r="R238" s="3" t="str">
        <f t="shared" si="0"/>
        <v>Outstanding</v>
      </c>
      <c r="S238" s="11" t="s">
        <v>28</v>
      </c>
    </row>
    <row r="239" spans="1:19" ht="60" customHeight="1" x14ac:dyDescent="0.35">
      <c r="A239" s="9" t="s">
        <v>1356</v>
      </c>
      <c r="B239" s="2" t="s">
        <v>1361</v>
      </c>
      <c r="C239" s="1" t="s">
        <v>1362</v>
      </c>
      <c r="D239" s="3" t="s">
        <v>567</v>
      </c>
      <c r="E239" s="3" t="s">
        <v>23</v>
      </c>
      <c r="F239" s="3" t="s">
        <v>54</v>
      </c>
      <c r="G239" s="3" t="s">
        <v>25</v>
      </c>
      <c r="H239" s="3" t="s">
        <v>26</v>
      </c>
      <c r="I239" s="3" t="s">
        <v>27</v>
      </c>
      <c r="J239" s="3" t="s">
        <v>28</v>
      </c>
      <c r="K239" s="4" t="s">
        <v>28</v>
      </c>
      <c r="L239" s="4" t="s">
        <v>1363</v>
      </c>
      <c r="M239" s="4" t="s">
        <v>1364</v>
      </c>
      <c r="N239" s="4" t="s">
        <v>1365</v>
      </c>
      <c r="O239" s="4" t="s">
        <v>1366</v>
      </c>
      <c r="P239" s="4" t="s">
        <v>1367</v>
      </c>
      <c r="Q239" s="4" t="s">
        <v>1368</v>
      </c>
      <c r="R239" s="3" t="str">
        <f t="shared" si="0"/>
        <v>Outstanding</v>
      </c>
      <c r="S239" s="11" t="s">
        <v>28</v>
      </c>
    </row>
    <row r="240" spans="1:19" ht="60" customHeight="1" x14ac:dyDescent="0.35">
      <c r="A240" s="9" t="s">
        <v>1356</v>
      </c>
      <c r="B240" s="2" t="s">
        <v>1369</v>
      </c>
      <c r="C240" s="1" t="s">
        <v>1370</v>
      </c>
      <c r="D240" s="3" t="s">
        <v>567</v>
      </c>
      <c r="E240" s="3" t="s">
        <v>23</v>
      </c>
      <c r="F240" s="3" t="s">
        <v>54</v>
      </c>
      <c r="G240" s="3" t="s">
        <v>25</v>
      </c>
      <c r="H240" s="3" t="s">
        <v>26</v>
      </c>
      <c r="I240" s="3" t="s">
        <v>27</v>
      </c>
      <c r="J240" s="3" t="s">
        <v>28</v>
      </c>
      <c r="K240" s="4" t="s">
        <v>28</v>
      </c>
      <c r="L240" s="4" t="s">
        <v>1371</v>
      </c>
      <c r="M240" s="4" t="s">
        <v>1372</v>
      </c>
      <c r="N240" s="4" t="s">
        <v>1373</v>
      </c>
      <c r="O240" s="4" t="s">
        <v>1374</v>
      </c>
      <c r="P240" s="4" t="s">
        <v>1375</v>
      </c>
      <c r="Q240" s="4" t="s">
        <v>1376</v>
      </c>
      <c r="R240" s="3" t="str">
        <f t="shared" si="0"/>
        <v>Outstanding</v>
      </c>
      <c r="S240" s="11" t="s">
        <v>28</v>
      </c>
    </row>
    <row r="241" spans="1:19" ht="60" customHeight="1" x14ac:dyDescent="0.35">
      <c r="A241" s="9" t="s">
        <v>1356</v>
      </c>
      <c r="B241" s="2" t="s">
        <v>1377</v>
      </c>
      <c r="C241" s="1" t="s">
        <v>1378</v>
      </c>
      <c r="D241" s="3" t="s">
        <v>567</v>
      </c>
      <c r="E241" s="3" t="s">
        <v>23</v>
      </c>
      <c r="F241" s="3" t="s">
        <v>54</v>
      </c>
      <c r="G241" s="3" t="s">
        <v>25</v>
      </c>
      <c r="H241" s="3" t="s">
        <v>26</v>
      </c>
      <c r="I241" s="3" t="s">
        <v>27</v>
      </c>
      <c r="J241" s="3" t="s">
        <v>28</v>
      </c>
      <c r="K241" s="4" t="s">
        <v>28</v>
      </c>
      <c r="L241" s="4" t="s">
        <v>1379</v>
      </c>
      <c r="M241" s="4" t="s">
        <v>1380</v>
      </c>
      <c r="N241" s="4" t="s">
        <v>1381</v>
      </c>
      <c r="O241" s="4" t="s">
        <v>1382</v>
      </c>
      <c r="P241" s="4" t="s">
        <v>1383</v>
      </c>
      <c r="Q241" s="4" t="s">
        <v>1384</v>
      </c>
      <c r="R241" s="3" t="str">
        <f t="shared" si="0"/>
        <v>Outstanding</v>
      </c>
      <c r="S241" s="11" t="s">
        <v>28</v>
      </c>
    </row>
    <row r="242" spans="1:19" ht="60" customHeight="1" x14ac:dyDescent="0.35">
      <c r="A242" s="9" t="s">
        <v>1385</v>
      </c>
      <c r="B242" s="2" t="s">
        <v>1386</v>
      </c>
      <c r="C242" s="1" t="s">
        <v>1387</v>
      </c>
      <c r="D242" s="3" t="s">
        <v>567</v>
      </c>
      <c r="E242" s="3" t="s">
        <v>23</v>
      </c>
      <c r="F242" s="3" t="s">
        <v>24</v>
      </c>
      <c r="G242" s="3" t="s">
        <v>25</v>
      </c>
      <c r="H242" s="3" t="s">
        <v>26</v>
      </c>
      <c r="I242" s="3" t="s">
        <v>27</v>
      </c>
      <c r="J242" s="3" t="s">
        <v>28</v>
      </c>
      <c r="K242" s="4" t="s">
        <v>28</v>
      </c>
      <c r="L242" s="4" t="s">
        <v>1388</v>
      </c>
      <c r="M242" s="4" t="s">
        <v>1389</v>
      </c>
      <c r="N242" s="4"/>
      <c r="O242" s="4"/>
      <c r="P242" s="4"/>
      <c r="Q242" s="4"/>
      <c r="R242" s="3" t="str">
        <f t="shared" si="0"/>
        <v>Outstanding</v>
      </c>
      <c r="S242" s="11" t="s">
        <v>28</v>
      </c>
    </row>
    <row r="243" spans="1:19" ht="60" customHeight="1" x14ac:dyDescent="0.35">
      <c r="A243" s="9" t="s">
        <v>1385</v>
      </c>
      <c r="B243" s="2" t="s">
        <v>1390</v>
      </c>
      <c r="C243" s="1" t="s">
        <v>1391</v>
      </c>
      <c r="D243" s="3" t="s">
        <v>567</v>
      </c>
      <c r="E243" s="3" t="s">
        <v>23</v>
      </c>
      <c r="F243" s="3" t="s">
        <v>54</v>
      </c>
      <c r="G243" s="3" t="s">
        <v>25</v>
      </c>
      <c r="H243" s="3" t="s">
        <v>26</v>
      </c>
      <c r="I243" s="3" t="s">
        <v>27</v>
      </c>
      <c r="J243" s="3" t="s">
        <v>28</v>
      </c>
      <c r="K243" s="4" t="s">
        <v>28</v>
      </c>
      <c r="L243" s="4" t="s">
        <v>1392</v>
      </c>
      <c r="M243" s="4" t="s">
        <v>1393</v>
      </c>
      <c r="N243" s="4" t="s">
        <v>1394</v>
      </c>
      <c r="O243" s="4" t="s">
        <v>1395</v>
      </c>
      <c r="P243" s="4" t="s">
        <v>1396</v>
      </c>
      <c r="Q243" s="4" t="s">
        <v>1397</v>
      </c>
      <c r="R243" s="3" t="str">
        <f t="shared" si="0"/>
        <v>Outstanding</v>
      </c>
      <c r="S243" s="11" t="s">
        <v>28</v>
      </c>
    </row>
    <row r="244" spans="1:19" ht="60" customHeight="1" x14ac:dyDescent="0.35">
      <c r="A244" s="9" t="s">
        <v>1385</v>
      </c>
      <c r="B244" s="2" t="s">
        <v>1398</v>
      </c>
      <c r="C244" s="1" t="s">
        <v>1399</v>
      </c>
      <c r="D244" s="3" t="s">
        <v>567</v>
      </c>
      <c r="E244" s="3" t="s">
        <v>23</v>
      </c>
      <c r="F244" s="3" t="s">
        <v>54</v>
      </c>
      <c r="G244" s="3" t="s">
        <v>25</v>
      </c>
      <c r="H244" s="3" t="s">
        <v>26</v>
      </c>
      <c r="I244" s="3" t="s">
        <v>27</v>
      </c>
      <c r="J244" s="3" t="s">
        <v>28</v>
      </c>
      <c r="K244" s="4" t="s">
        <v>28</v>
      </c>
      <c r="L244" s="4" t="s">
        <v>1400</v>
      </c>
      <c r="M244" s="4" t="s">
        <v>1401</v>
      </c>
      <c r="N244" s="4" t="s">
        <v>1394</v>
      </c>
      <c r="O244" s="4" t="s">
        <v>1395</v>
      </c>
      <c r="P244" s="4" t="s">
        <v>1402</v>
      </c>
      <c r="Q244" s="4" t="s">
        <v>1403</v>
      </c>
      <c r="R244" s="3" t="str">
        <f t="shared" si="0"/>
        <v>Outstanding</v>
      </c>
      <c r="S244" s="11" t="s">
        <v>28</v>
      </c>
    </row>
    <row r="245" spans="1:19" ht="60" customHeight="1" x14ac:dyDescent="0.35">
      <c r="A245" s="9" t="s">
        <v>1385</v>
      </c>
      <c r="B245" s="2" t="s">
        <v>1404</v>
      </c>
      <c r="C245" s="1" t="s">
        <v>1405</v>
      </c>
      <c r="D245" s="3" t="s">
        <v>567</v>
      </c>
      <c r="E245" s="3" t="s">
        <v>23</v>
      </c>
      <c r="F245" s="3" t="s">
        <v>54</v>
      </c>
      <c r="G245" s="3" t="s">
        <v>25</v>
      </c>
      <c r="H245" s="3" t="s">
        <v>26</v>
      </c>
      <c r="I245" s="3" t="s">
        <v>27</v>
      </c>
      <c r="J245" s="3" t="s">
        <v>28</v>
      </c>
      <c r="K245" s="4" t="s">
        <v>28</v>
      </c>
      <c r="L245" s="4" t="s">
        <v>1406</v>
      </c>
      <c r="M245" s="4" t="s">
        <v>1407</v>
      </c>
      <c r="N245" s="4" t="s">
        <v>1408</v>
      </c>
      <c r="O245" s="4" t="s">
        <v>1409</v>
      </c>
      <c r="P245" s="4" t="s">
        <v>1410</v>
      </c>
      <c r="Q245" s="4" t="s">
        <v>1411</v>
      </c>
      <c r="R245" s="3" t="str">
        <f t="shared" si="0"/>
        <v>Outstanding</v>
      </c>
      <c r="S245" s="11" t="s">
        <v>28</v>
      </c>
    </row>
    <row r="246" spans="1:19" ht="60" customHeight="1" x14ac:dyDescent="0.35">
      <c r="A246" s="9" t="s">
        <v>1412</v>
      </c>
      <c r="B246" s="2" t="s">
        <v>1413</v>
      </c>
      <c r="C246" s="1" t="s">
        <v>1414</v>
      </c>
      <c r="D246" s="3" t="s">
        <v>567</v>
      </c>
      <c r="E246" s="3" t="s">
        <v>23</v>
      </c>
      <c r="F246" s="3" t="s">
        <v>24</v>
      </c>
      <c r="G246" s="3" t="s">
        <v>25</v>
      </c>
      <c r="H246" s="3" t="s">
        <v>26</v>
      </c>
      <c r="I246" s="3" t="s">
        <v>27</v>
      </c>
      <c r="J246" s="3" t="s">
        <v>28</v>
      </c>
      <c r="K246" s="4" t="s">
        <v>28</v>
      </c>
      <c r="L246" s="4" t="s">
        <v>1415</v>
      </c>
      <c r="M246" s="4" t="s">
        <v>1416</v>
      </c>
      <c r="N246" s="4"/>
      <c r="O246" s="4"/>
      <c r="P246" s="4"/>
      <c r="Q246" s="4"/>
      <c r="R246" s="3" t="str">
        <f t="shared" si="0"/>
        <v>Outstanding</v>
      </c>
      <c r="S246" s="11" t="s">
        <v>28</v>
      </c>
    </row>
    <row r="247" spans="1:19" ht="60" customHeight="1" x14ac:dyDescent="0.35">
      <c r="A247" s="9" t="s">
        <v>1417</v>
      </c>
      <c r="B247" s="2" t="s">
        <v>1418</v>
      </c>
      <c r="C247" s="1" t="s">
        <v>1419</v>
      </c>
      <c r="D247" s="3" t="s">
        <v>567</v>
      </c>
      <c r="E247" s="3" t="s">
        <v>23</v>
      </c>
      <c r="F247" s="3" t="s">
        <v>24</v>
      </c>
      <c r="G247" s="3" t="s">
        <v>25</v>
      </c>
      <c r="H247" s="3" t="s">
        <v>26</v>
      </c>
      <c r="I247" s="3" t="s">
        <v>27</v>
      </c>
      <c r="J247" s="3" t="s">
        <v>28</v>
      </c>
      <c r="K247" s="4" t="s">
        <v>28</v>
      </c>
      <c r="L247" s="4" t="s">
        <v>1420</v>
      </c>
      <c r="M247" s="4" t="s">
        <v>1421</v>
      </c>
      <c r="N247" s="4"/>
      <c r="O247" s="4"/>
      <c r="P247" s="4"/>
      <c r="Q247" s="4"/>
      <c r="R247" s="3" t="str">
        <f t="shared" si="0"/>
        <v>Outstanding</v>
      </c>
      <c r="S247" s="11" t="s">
        <v>28</v>
      </c>
    </row>
    <row r="248" spans="1:19" ht="60" customHeight="1" x14ac:dyDescent="0.35">
      <c r="A248" s="9" t="s">
        <v>1417</v>
      </c>
      <c r="B248" s="2" t="s">
        <v>1422</v>
      </c>
      <c r="C248" s="1" t="s">
        <v>1423</v>
      </c>
      <c r="D248" s="3" t="s">
        <v>567</v>
      </c>
      <c r="E248" s="3" t="s">
        <v>23</v>
      </c>
      <c r="F248" s="3" t="s">
        <v>54</v>
      </c>
      <c r="G248" s="3" t="s">
        <v>25</v>
      </c>
      <c r="H248" s="3" t="s">
        <v>26</v>
      </c>
      <c r="I248" s="3" t="s">
        <v>27</v>
      </c>
      <c r="J248" s="3" t="s">
        <v>28</v>
      </c>
      <c r="K248" s="4" t="s">
        <v>28</v>
      </c>
      <c r="L248" s="4" t="s">
        <v>1424</v>
      </c>
      <c r="M248" s="4" t="s">
        <v>1425</v>
      </c>
      <c r="N248" s="4" t="s">
        <v>1426</v>
      </c>
      <c r="O248" s="4" t="s">
        <v>1427</v>
      </c>
      <c r="P248" s="4" t="s">
        <v>1428</v>
      </c>
      <c r="Q248" s="4" t="s">
        <v>1429</v>
      </c>
      <c r="R248" s="3" t="str">
        <f t="shared" si="0"/>
        <v>Outstanding</v>
      </c>
      <c r="S248" s="11" t="s">
        <v>28</v>
      </c>
    </row>
    <row r="249" spans="1:19" ht="60" customHeight="1" x14ac:dyDescent="0.35">
      <c r="A249" s="9" t="s">
        <v>1417</v>
      </c>
      <c r="B249" s="2" t="s">
        <v>1430</v>
      </c>
      <c r="C249" s="1" t="s">
        <v>1431</v>
      </c>
      <c r="D249" s="3" t="s">
        <v>567</v>
      </c>
      <c r="E249" s="3" t="s">
        <v>23</v>
      </c>
      <c r="F249" s="3" t="s">
        <v>54</v>
      </c>
      <c r="G249" s="3" t="s">
        <v>25</v>
      </c>
      <c r="H249" s="3" t="s">
        <v>26</v>
      </c>
      <c r="I249" s="3" t="s">
        <v>27</v>
      </c>
      <c r="J249" s="3" t="s">
        <v>28</v>
      </c>
      <c r="K249" s="4" t="s">
        <v>28</v>
      </c>
      <c r="L249" s="4" t="s">
        <v>1432</v>
      </c>
      <c r="M249" s="4" t="s">
        <v>1433</v>
      </c>
      <c r="N249" s="4" t="s">
        <v>1434</v>
      </c>
      <c r="O249" s="4" t="s">
        <v>1435</v>
      </c>
      <c r="P249" s="4" t="s">
        <v>1436</v>
      </c>
      <c r="Q249" s="4" t="s">
        <v>1437</v>
      </c>
      <c r="R249" s="3" t="str">
        <f t="shared" si="0"/>
        <v>Outstanding</v>
      </c>
      <c r="S249" s="11" t="s">
        <v>28</v>
      </c>
    </row>
    <row r="250" spans="1:19" ht="60" customHeight="1" x14ac:dyDescent="0.35">
      <c r="A250" s="9" t="s">
        <v>1417</v>
      </c>
      <c r="B250" s="2" t="s">
        <v>1438</v>
      </c>
      <c r="C250" s="1" t="s">
        <v>1439</v>
      </c>
      <c r="D250" s="3" t="s">
        <v>567</v>
      </c>
      <c r="E250" s="3" t="s">
        <v>23</v>
      </c>
      <c r="F250" s="3" t="s">
        <v>54</v>
      </c>
      <c r="G250" s="3" t="s">
        <v>25</v>
      </c>
      <c r="H250" s="3" t="s">
        <v>26</v>
      </c>
      <c r="I250" s="3" t="s">
        <v>27</v>
      </c>
      <c r="J250" s="3" t="s">
        <v>28</v>
      </c>
      <c r="K250" s="4" t="s">
        <v>28</v>
      </c>
      <c r="L250" s="4" t="s">
        <v>1440</v>
      </c>
      <c r="M250" s="4" t="s">
        <v>1441</v>
      </c>
      <c r="N250" s="4" t="s">
        <v>1442</v>
      </c>
      <c r="O250" s="4" t="s">
        <v>1443</v>
      </c>
      <c r="P250" s="4" t="s">
        <v>1444</v>
      </c>
      <c r="Q250" s="4" t="s">
        <v>1445</v>
      </c>
      <c r="R250" s="3" t="str">
        <f t="shared" si="0"/>
        <v>Outstanding</v>
      </c>
      <c r="S250" s="11" t="s">
        <v>28</v>
      </c>
    </row>
    <row r="251" spans="1:19" ht="60" customHeight="1" x14ac:dyDescent="0.35">
      <c r="A251" s="9" t="s">
        <v>1417</v>
      </c>
      <c r="B251" s="2" t="s">
        <v>1446</v>
      </c>
      <c r="C251" s="1" t="s">
        <v>1447</v>
      </c>
      <c r="D251" s="3" t="s">
        <v>567</v>
      </c>
      <c r="E251" s="3" t="s">
        <v>23</v>
      </c>
      <c r="F251" s="3" t="s">
        <v>54</v>
      </c>
      <c r="G251" s="3" t="s">
        <v>25</v>
      </c>
      <c r="H251" s="3" t="s">
        <v>26</v>
      </c>
      <c r="I251" s="3" t="s">
        <v>27</v>
      </c>
      <c r="J251" s="3" t="s">
        <v>28</v>
      </c>
      <c r="K251" s="4" t="s">
        <v>28</v>
      </c>
      <c r="L251" s="4" t="s">
        <v>1448</v>
      </c>
      <c r="M251" s="4" t="s">
        <v>1449</v>
      </c>
      <c r="N251" s="4" t="s">
        <v>1450</v>
      </c>
      <c r="O251" s="4" t="s">
        <v>1451</v>
      </c>
      <c r="P251" s="4" t="s">
        <v>1452</v>
      </c>
      <c r="Q251" s="4" t="s">
        <v>1445</v>
      </c>
      <c r="R251" s="3" t="str">
        <f t="shared" si="0"/>
        <v>Outstanding</v>
      </c>
      <c r="S251" s="11" t="s">
        <v>28</v>
      </c>
    </row>
    <row r="252" spans="1:19" ht="60" customHeight="1" x14ac:dyDescent="0.35">
      <c r="A252" s="9" t="s">
        <v>1453</v>
      </c>
      <c r="B252" s="2" t="s">
        <v>1454</v>
      </c>
      <c r="C252" s="1" t="s">
        <v>1455</v>
      </c>
      <c r="D252" s="3" t="s">
        <v>567</v>
      </c>
      <c r="E252" s="3" t="s">
        <v>23</v>
      </c>
      <c r="F252" s="3" t="s">
        <v>24</v>
      </c>
      <c r="G252" s="3" t="s">
        <v>25</v>
      </c>
      <c r="H252" s="3" t="s">
        <v>26</v>
      </c>
      <c r="I252" s="3" t="s">
        <v>27</v>
      </c>
      <c r="J252" s="3" t="s">
        <v>28</v>
      </c>
      <c r="K252" s="4" t="s">
        <v>28</v>
      </c>
      <c r="L252" s="4" t="s">
        <v>1456</v>
      </c>
      <c r="M252" s="4" t="s">
        <v>1457</v>
      </c>
      <c r="N252" s="4"/>
      <c r="O252" s="4"/>
      <c r="P252" s="4"/>
      <c r="Q252" s="4"/>
      <c r="R252" s="3" t="str">
        <f t="shared" si="0"/>
        <v>Outstanding</v>
      </c>
      <c r="S252" s="11" t="s">
        <v>28</v>
      </c>
    </row>
    <row r="253" spans="1:19" ht="60" customHeight="1" x14ac:dyDescent="0.35">
      <c r="A253" s="9" t="s">
        <v>1453</v>
      </c>
      <c r="B253" s="2" t="s">
        <v>1458</v>
      </c>
      <c r="C253" s="1" t="s">
        <v>1459</v>
      </c>
      <c r="D253" s="3" t="s">
        <v>567</v>
      </c>
      <c r="E253" s="3" t="s">
        <v>23</v>
      </c>
      <c r="F253" s="3" t="s">
        <v>54</v>
      </c>
      <c r="G253" s="3" t="s">
        <v>25</v>
      </c>
      <c r="H253" s="3" t="s">
        <v>26</v>
      </c>
      <c r="I253" s="3" t="s">
        <v>27</v>
      </c>
      <c r="J253" s="3" t="s">
        <v>28</v>
      </c>
      <c r="K253" s="4" t="s">
        <v>28</v>
      </c>
      <c r="L253" s="4" t="s">
        <v>1460</v>
      </c>
      <c r="M253" s="4" t="s">
        <v>1461</v>
      </c>
      <c r="N253" s="4" t="s">
        <v>1462</v>
      </c>
      <c r="O253" s="4" t="s">
        <v>1463</v>
      </c>
      <c r="P253" s="4" t="s">
        <v>1464</v>
      </c>
      <c r="Q253" s="4" t="s">
        <v>1465</v>
      </c>
      <c r="R253" s="3" t="str">
        <f t="shared" si="0"/>
        <v>Outstanding</v>
      </c>
      <c r="S253" s="11" t="s">
        <v>28</v>
      </c>
    </row>
    <row r="254" spans="1:19" ht="60" customHeight="1" x14ac:dyDescent="0.35">
      <c r="A254" s="9" t="s">
        <v>1466</v>
      </c>
      <c r="B254" s="2" t="s">
        <v>1467</v>
      </c>
      <c r="C254" s="1" t="s">
        <v>1468</v>
      </c>
      <c r="D254" s="3" t="s">
        <v>567</v>
      </c>
      <c r="E254" s="3" t="s">
        <v>23</v>
      </c>
      <c r="F254" s="3" t="s">
        <v>24</v>
      </c>
      <c r="G254" s="3" t="s">
        <v>25</v>
      </c>
      <c r="H254" s="3" t="s">
        <v>26</v>
      </c>
      <c r="I254" s="3" t="s">
        <v>27</v>
      </c>
      <c r="J254" s="3" t="s">
        <v>28</v>
      </c>
      <c r="K254" s="4" t="s">
        <v>28</v>
      </c>
      <c r="L254" s="4" t="s">
        <v>1469</v>
      </c>
      <c r="M254" s="4" t="s">
        <v>1470</v>
      </c>
      <c r="N254" s="4"/>
      <c r="O254" s="4"/>
      <c r="P254" s="4"/>
      <c r="Q254" s="4"/>
      <c r="R254" s="3" t="str">
        <f t="shared" si="0"/>
        <v>Outstanding</v>
      </c>
      <c r="S254" s="11" t="s">
        <v>28</v>
      </c>
    </row>
    <row r="255" spans="1:19" ht="60" customHeight="1" x14ac:dyDescent="0.35">
      <c r="A255" s="9" t="s">
        <v>1471</v>
      </c>
      <c r="B255" s="2" t="s">
        <v>1472</v>
      </c>
      <c r="C255" s="1" t="s">
        <v>1473</v>
      </c>
      <c r="D255" s="3" t="s">
        <v>567</v>
      </c>
      <c r="E255" s="3" t="s">
        <v>23</v>
      </c>
      <c r="F255" s="3" t="s">
        <v>24</v>
      </c>
      <c r="G255" s="3" t="s">
        <v>25</v>
      </c>
      <c r="H255" s="3" t="s">
        <v>26</v>
      </c>
      <c r="I255" s="3" t="s">
        <v>27</v>
      </c>
      <c r="J255" s="3" t="s">
        <v>28</v>
      </c>
      <c r="K255" s="4" t="s">
        <v>28</v>
      </c>
      <c r="L255" s="4" t="s">
        <v>1474</v>
      </c>
      <c r="M255" s="4" t="s">
        <v>1475</v>
      </c>
      <c r="N255" s="4"/>
      <c r="O255" s="4"/>
      <c r="P255" s="4"/>
      <c r="Q255" s="4"/>
      <c r="R255" s="3" t="str">
        <f t="shared" si="0"/>
        <v>Outstanding</v>
      </c>
      <c r="S255" s="11" t="s">
        <v>28</v>
      </c>
    </row>
    <row r="256" spans="1:19" ht="60" customHeight="1" x14ac:dyDescent="0.35">
      <c r="A256" s="9" t="s">
        <v>1471</v>
      </c>
      <c r="B256" s="2" t="s">
        <v>1476</v>
      </c>
      <c r="C256" s="1" t="s">
        <v>1477</v>
      </c>
      <c r="D256" s="3" t="s">
        <v>567</v>
      </c>
      <c r="E256" s="3" t="s">
        <v>23</v>
      </c>
      <c r="F256" s="3" t="s">
        <v>54</v>
      </c>
      <c r="G256" s="3" t="s">
        <v>25</v>
      </c>
      <c r="H256" s="3" t="s">
        <v>26</v>
      </c>
      <c r="I256" s="3" t="s">
        <v>27</v>
      </c>
      <c r="J256" s="3" t="s">
        <v>28</v>
      </c>
      <c r="K256" s="4" t="s">
        <v>28</v>
      </c>
      <c r="L256" s="4" t="s">
        <v>1478</v>
      </c>
      <c r="M256" s="4" t="s">
        <v>1479</v>
      </c>
      <c r="N256" s="4" t="s">
        <v>1480</v>
      </c>
      <c r="O256" s="4" t="s">
        <v>1481</v>
      </c>
      <c r="P256" s="4" t="s">
        <v>1482</v>
      </c>
      <c r="Q256" s="4" t="s">
        <v>1483</v>
      </c>
      <c r="R256" s="3" t="str">
        <f t="shared" si="0"/>
        <v>Outstanding</v>
      </c>
      <c r="S256" s="11" t="s">
        <v>28</v>
      </c>
    </row>
    <row r="257" spans="1:19" ht="60" customHeight="1" x14ac:dyDescent="0.35">
      <c r="A257" s="9" t="s">
        <v>1471</v>
      </c>
      <c r="B257" s="2" t="s">
        <v>1484</v>
      </c>
      <c r="C257" s="1" t="s">
        <v>1485</v>
      </c>
      <c r="D257" s="3" t="s">
        <v>567</v>
      </c>
      <c r="E257" s="3" t="s">
        <v>23</v>
      </c>
      <c r="F257" s="3" t="s">
        <v>54</v>
      </c>
      <c r="G257" s="3" t="s">
        <v>25</v>
      </c>
      <c r="H257" s="3" t="s">
        <v>26</v>
      </c>
      <c r="I257" s="3" t="s">
        <v>27</v>
      </c>
      <c r="J257" s="3" t="s">
        <v>28</v>
      </c>
      <c r="K257" s="4" t="s">
        <v>28</v>
      </c>
      <c r="L257" s="4" t="s">
        <v>1486</v>
      </c>
      <c r="M257" s="4" t="s">
        <v>1487</v>
      </c>
      <c r="N257" s="4" t="s">
        <v>1488</v>
      </c>
      <c r="O257" s="4" t="s">
        <v>264</v>
      </c>
      <c r="P257" s="4" t="s">
        <v>1489</v>
      </c>
      <c r="Q257" s="4" t="s">
        <v>1490</v>
      </c>
      <c r="R257" s="3" t="str">
        <f t="shared" ref="R257:R415" si="1">IF(OR(J257="Implemented",J257="Compensated"),"Resolved",IF(OR(J257="Risk Accepted",J257="N/A"),"Excluded",IF(J257="Testing","Testing","Outstanding")))</f>
        <v>Outstanding</v>
      </c>
      <c r="S257" s="11" t="s">
        <v>28</v>
      </c>
    </row>
    <row r="258" spans="1:19" ht="60" customHeight="1" x14ac:dyDescent="0.35">
      <c r="A258" s="9" t="s">
        <v>1471</v>
      </c>
      <c r="B258" s="2" t="s">
        <v>1491</v>
      </c>
      <c r="C258" s="1" t="s">
        <v>1492</v>
      </c>
      <c r="D258" s="3" t="s">
        <v>567</v>
      </c>
      <c r="E258" s="3" t="s">
        <v>23</v>
      </c>
      <c r="F258" s="3" t="s">
        <v>54</v>
      </c>
      <c r="G258" s="3" t="s">
        <v>25</v>
      </c>
      <c r="H258" s="3" t="s">
        <v>26</v>
      </c>
      <c r="I258" s="3" t="s">
        <v>27</v>
      </c>
      <c r="J258" s="3" t="s">
        <v>28</v>
      </c>
      <c r="K258" s="4" t="s">
        <v>28</v>
      </c>
      <c r="L258" s="4" t="s">
        <v>1493</v>
      </c>
      <c r="M258" s="4" t="s">
        <v>1494</v>
      </c>
      <c r="N258" s="4" t="s">
        <v>1495</v>
      </c>
      <c r="O258" s="4" t="s">
        <v>1496</v>
      </c>
      <c r="P258" s="4" t="s">
        <v>576</v>
      </c>
      <c r="Q258" s="4" t="s">
        <v>1497</v>
      </c>
      <c r="R258" s="3" t="str">
        <f t="shared" si="1"/>
        <v>Outstanding</v>
      </c>
      <c r="S258" s="11" t="s">
        <v>28</v>
      </c>
    </row>
    <row r="259" spans="1:19" ht="60" customHeight="1" x14ac:dyDescent="0.35">
      <c r="A259" s="9" t="s">
        <v>1471</v>
      </c>
      <c r="B259" s="2" t="s">
        <v>1498</v>
      </c>
      <c r="C259" s="1" t="s">
        <v>1499</v>
      </c>
      <c r="D259" s="3" t="s">
        <v>567</v>
      </c>
      <c r="E259" s="3" t="s">
        <v>23</v>
      </c>
      <c r="F259" s="3" t="s">
        <v>54</v>
      </c>
      <c r="G259" s="3" t="s">
        <v>25</v>
      </c>
      <c r="H259" s="3" t="s">
        <v>26</v>
      </c>
      <c r="I259" s="3" t="s">
        <v>27</v>
      </c>
      <c r="J259" s="3" t="s">
        <v>28</v>
      </c>
      <c r="K259" s="4" t="s">
        <v>28</v>
      </c>
      <c r="L259" s="4" t="s">
        <v>1500</v>
      </c>
      <c r="M259" s="4" t="s">
        <v>1501</v>
      </c>
      <c r="N259" s="4" t="s">
        <v>1502</v>
      </c>
      <c r="O259" s="4" t="s">
        <v>1503</v>
      </c>
      <c r="P259" s="4" t="s">
        <v>576</v>
      </c>
      <c r="Q259" s="4" t="s">
        <v>1504</v>
      </c>
      <c r="R259" s="3" t="str">
        <f t="shared" si="1"/>
        <v>Outstanding</v>
      </c>
      <c r="S259" s="11" t="s">
        <v>28</v>
      </c>
    </row>
    <row r="260" spans="1:19" ht="60" customHeight="1" x14ac:dyDescent="0.35">
      <c r="A260" s="9" t="s">
        <v>1471</v>
      </c>
      <c r="B260" s="2" t="s">
        <v>1505</v>
      </c>
      <c r="C260" s="1" t="s">
        <v>1506</v>
      </c>
      <c r="D260" s="3" t="s">
        <v>567</v>
      </c>
      <c r="E260" s="3" t="s">
        <v>23</v>
      </c>
      <c r="F260" s="3" t="s">
        <v>54</v>
      </c>
      <c r="G260" s="3" t="s">
        <v>25</v>
      </c>
      <c r="H260" s="3" t="s">
        <v>26</v>
      </c>
      <c r="I260" s="3" t="s">
        <v>27</v>
      </c>
      <c r="J260" s="3" t="s">
        <v>28</v>
      </c>
      <c r="K260" s="4" t="s">
        <v>28</v>
      </c>
      <c r="L260" s="4" t="s">
        <v>1507</v>
      </c>
      <c r="M260" s="4" t="s">
        <v>1508</v>
      </c>
      <c r="N260" s="4" t="s">
        <v>1509</v>
      </c>
      <c r="O260" s="4" t="s">
        <v>1510</v>
      </c>
      <c r="P260" s="4" t="s">
        <v>1511</v>
      </c>
      <c r="Q260" s="4" t="s">
        <v>1512</v>
      </c>
      <c r="R260" s="3" t="str">
        <f t="shared" si="1"/>
        <v>Outstanding</v>
      </c>
      <c r="S260" s="11" t="s">
        <v>28</v>
      </c>
    </row>
    <row r="261" spans="1:19" ht="60" customHeight="1" x14ac:dyDescent="0.35">
      <c r="A261" s="9" t="s">
        <v>1471</v>
      </c>
      <c r="B261" s="2" t="s">
        <v>1513</v>
      </c>
      <c r="C261" s="1" t="s">
        <v>1514</v>
      </c>
      <c r="D261" s="3" t="s">
        <v>567</v>
      </c>
      <c r="E261" s="3" t="s">
        <v>23</v>
      </c>
      <c r="F261" s="3" t="s">
        <v>54</v>
      </c>
      <c r="G261" s="3" t="s">
        <v>25</v>
      </c>
      <c r="H261" s="3" t="s">
        <v>26</v>
      </c>
      <c r="I261" s="3" t="s">
        <v>27</v>
      </c>
      <c r="J261" s="3" t="s">
        <v>28</v>
      </c>
      <c r="K261" s="4" t="s">
        <v>28</v>
      </c>
      <c r="L261" s="4" t="s">
        <v>1515</v>
      </c>
      <c r="M261" s="4" t="s">
        <v>1516</v>
      </c>
      <c r="N261" s="4" t="s">
        <v>1517</v>
      </c>
      <c r="O261" s="4" t="s">
        <v>1518</v>
      </c>
      <c r="P261" s="4" t="s">
        <v>576</v>
      </c>
      <c r="Q261" s="4" t="s">
        <v>1519</v>
      </c>
      <c r="R261" s="3" t="str">
        <f t="shared" si="1"/>
        <v>Outstanding</v>
      </c>
      <c r="S261" s="11" t="s">
        <v>28</v>
      </c>
    </row>
    <row r="262" spans="1:19" ht="60" customHeight="1" x14ac:dyDescent="0.35">
      <c r="A262" s="9" t="s">
        <v>1471</v>
      </c>
      <c r="B262" s="2" t="s">
        <v>1520</v>
      </c>
      <c r="C262" s="1" t="s">
        <v>1521</v>
      </c>
      <c r="D262" s="3" t="s">
        <v>567</v>
      </c>
      <c r="E262" s="3" t="s">
        <v>23</v>
      </c>
      <c r="F262" s="3" t="s">
        <v>54</v>
      </c>
      <c r="G262" s="3" t="s">
        <v>25</v>
      </c>
      <c r="H262" s="3" t="s">
        <v>26</v>
      </c>
      <c r="I262" s="3" t="s">
        <v>27</v>
      </c>
      <c r="J262" s="3" t="s">
        <v>28</v>
      </c>
      <c r="K262" s="4" t="s">
        <v>28</v>
      </c>
      <c r="L262" s="4" t="s">
        <v>1522</v>
      </c>
      <c r="M262" s="4" t="s">
        <v>1523</v>
      </c>
      <c r="N262" s="4" t="s">
        <v>1524</v>
      </c>
      <c r="O262" s="4" t="s">
        <v>1525</v>
      </c>
      <c r="P262" s="4" t="s">
        <v>576</v>
      </c>
      <c r="Q262" s="4" t="s">
        <v>196</v>
      </c>
      <c r="R262" s="3" t="str">
        <f t="shared" si="1"/>
        <v>Outstanding</v>
      </c>
      <c r="S262" s="11" t="s">
        <v>28</v>
      </c>
    </row>
    <row r="263" spans="1:19" ht="60" customHeight="1" x14ac:dyDescent="0.35">
      <c r="A263" s="9" t="s">
        <v>1471</v>
      </c>
      <c r="B263" s="2" t="s">
        <v>1526</v>
      </c>
      <c r="C263" s="1" t="s">
        <v>1527</v>
      </c>
      <c r="D263" s="3" t="s">
        <v>567</v>
      </c>
      <c r="E263" s="3" t="s">
        <v>23</v>
      </c>
      <c r="F263" s="3" t="s">
        <v>54</v>
      </c>
      <c r="G263" s="3" t="s">
        <v>25</v>
      </c>
      <c r="H263" s="3" t="s">
        <v>26</v>
      </c>
      <c r="I263" s="3" t="s">
        <v>27</v>
      </c>
      <c r="J263" s="3" t="s">
        <v>28</v>
      </c>
      <c r="K263" s="4" t="s">
        <v>28</v>
      </c>
      <c r="L263" s="4" t="s">
        <v>1528</v>
      </c>
      <c r="M263" s="4" t="s">
        <v>1529</v>
      </c>
      <c r="N263" s="4" t="s">
        <v>1530</v>
      </c>
      <c r="O263" s="4" t="s">
        <v>264</v>
      </c>
      <c r="P263" s="4" t="s">
        <v>1531</v>
      </c>
      <c r="Q263" s="4" t="s">
        <v>755</v>
      </c>
      <c r="R263" s="3" t="str">
        <f t="shared" si="1"/>
        <v>Outstanding</v>
      </c>
      <c r="S263" s="11" t="s">
        <v>28</v>
      </c>
    </row>
    <row r="264" spans="1:19" ht="60" customHeight="1" x14ac:dyDescent="0.35">
      <c r="A264" s="9" t="s">
        <v>1532</v>
      </c>
      <c r="B264" s="2" t="s">
        <v>1533</v>
      </c>
      <c r="C264" s="1" t="s">
        <v>1534</v>
      </c>
      <c r="D264" s="3" t="s">
        <v>567</v>
      </c>
      <c r="E264" s="3" t="s">
        <v>23</v>
      </c>
      <c r="F264" s="3" t="s">
        <v>24</v>
      </c>
      <c r="G264" s="3" t="s">
        <v>25</v>
      </c>
      <c r="H264" s="3" t="s">
        <v>26</v>
      </c>
      <c r="I264" s="3" t="s">
        <v>27</v>
      </c>
      <c r="J264" s="3" t="s">
        <v>28</v>
      </c>
      <c r="K264" s="4" t="s">
        <v>28</v>
      </c>
      <c r="L264" s="4" t="s">
        <v>1535</v>
      </c>
      <c r="M264" s="4" t="s">
        <v>1536</v>
      </c>
      <c r="N264" s="4"/>
      <c r="O264" s="4"/>
      <c r="P264" s="4"/>
      <c r="Q264" s="4"/>
      <c r="R264" s="3" t="str">
        <f t="shared" si="1"/>
        <v>Outstanding</v>
      </c>
      <c r="S264" s="11" t="s">
        <v>28</v>
      </c>
    </row>
    <row r="265" spans="1:19" ht="60" customHeight="1" x14ac:dyDescent="0.35">
      <c r="A265" s="9" t="s">
        <v>1532</v>
      </c>
      <c r="B265" s="2" t="s">
        <v>1537</v>
      </c>
      <c r="C265" s="1" t="s">
        <v>1538</v>
      </c>
      <c r="D265" s="3" t="s">
        <v>567</v>
      </c>
      <c r="E265" s="3" t="s">
        <v>23</v>
      </c>
      <c r="F265" s="3" t="s">
        <v>54</v>
      </c>
      <c r="G265" s="3" t="s">
        <v>25</v>
      </c>
      <c r="H265" s="3" t="s">
        <v>26</v>
      </c>
      <c r="I265" s="3" t="s">
        <v>27</v>
      </c>
      <c r="J265" s="3" t="s">
        <v>28</v>
      </c>
      <c r="K265" s="4" t="s">
        <v>28</v>
      </c>
      <c r="L265" s="4" t="s">
        <v>1539</v>
      </c>
      <c r="M265" s="4" t="s">
        <v>1540</v>
      </c>
      <c r="N265" s="4" t="s">
        <v>1541</v>
      </c>
      <c r="O265" s="4" t="s">
        <v>1542</v>
      </c>
      <c r="P265" s="4" t="s">
        <v>1543</v>
      </c>
      <c r="Q265" s="4" t="s">
        <v>1544</v>
      </c>
      <c r="R265" s="3" t="str">
        <f t="shared" si="1"/>
        <v>Outstanding</v>
      </c>
      <c r="S265" s="11" t="s">
        <v>28</v>
      </c>
    </row>
    <row r="266" spans="1:19" ht="60" customHeight="1" x14ac:dyDescent="0.35">
      <c r="A266" s="9" t="s">
        <v>1532</v>
      </c>
      <c r="B266" s="2" t="s">
        <v>1545</v>
      </c>
      <c r="C266" s="1" t="s">
        <v>1546</v>
      </c>
      <c r="D266" s="3" t="s">
        <v>567</v>
      </c>
      <c r="E266" s="3" t="s">
        <v>23</v>
      </c>
      <c r="F266" s="3" t="s">
        <v>54</v>
      </c>
      <c r="G266" s="3" t="s">
        <v>25</v>
      </c>
      <c r="H266" s="3" t="s">
        <v>26</v>
      </c>
      <c r="I266" s="3" t="s">
        <v>27</v>
      </c>
      <c r="J266" s="3" t="s">
        <v>28</v>
      </c>
      <c r="K266" s="4" t="s">
        <v>28</v>
      </c>
      <c r="L266" s="4" t="s">
        <v>1547</v>
      </c>
      <c r="M266" s="4" t="s">
        <v>1540</v>
      </c>
      <c r="N266" s="4" t="s">
        <v>1541</v>
      </c>
      <c r="O266" s="4" t="s">
        <v>1548</v>
      </c>
      <c r="P266" s="4" t="s">
        <v>1549</v>
      </c>
      <c r="Q266" s="4" t="s">
        <v>1544</v>
      </c>
      <c r="R266" s="3" t="str">
        <f t="shared" si="1"/>
        <v>Outstanding</v>
      </c>
      <c r="S266" s="11" t="s">
        <v>28</v>
      </c>
    </row>
    <row r="267" spans="1:19" ht="60" customHeight="1" x14ac:dyDescent="0.35">
      <c r="A267" s="9" t="s">
        <v>1532</v>
      </c>
      <c r="B267" s="2" t="s">
        <v>1550</v>
      </c>
      <c r="C267" s="1" t="s">
        <v>1551</v>
      </c>
      <c r="D267" s="3" t="s">
        <v>567</v>
      </c>
      <c r="E267" s="3" t="s">
        <v>23</v>
      </c>
      <c r="F267" s="3" t="s">
        <v>54</v>
      </c>
      <c r="G267" s="3" t="s">
        <v>25</v>
      </c>
      <c r="H267" s="3" t="s">
        <v>26</v>
      </c>
      <c r="I267" s="3" t="s">
        <v>27</v>
      </c>
      <c r="J267" s="3" t="s">
        <v>28</v>
      </c>
      <c r="K267" s="4" t="s">
        <v>28</v>
      </c>
      <c r="L267" s="4" t="s">
        <v>1552</v>
      </c>
      <c r="M267" s="4" t="s">
        <v>1553</v>
      </c>
      <c r="N267" s="4" t="s">
        <v>1554</v>
      </c>
      <c r="O267" s="4" t="s">
        <v>264</v>
      </c>
      <c r="P267" s="4" t="s">
        <v>1555</v>
      </c>
      <c r="Q267" s="4" t="s">
        <v>1556</v>
      </c>
      <c r="R267" s="3" t="str">
        <f t="shared" si="1"/>
        <v>Outstanding</v>
      </c>
      <c r="S267" s="11" t="s">
        <v>28</v>
      </c>
    </row>
    <row r="268" spans="1:19" ht="60" customHeight="1" x14ac:dyDescent="0.35">
      <c r="A268" s="9" t="s">
        <v>1532</v>
      </c>
      <c r="B268" s="2" t="s">
        <v>1557</v>
      </c>
      <c r="C268" s="1" t="s">
        <v>1558</v>
      </c>
      <c r="D268" s="3" t="s">
        <v>567</v>
      </c>
      <c r="E268" s="3" t="s">
        <v>23</v>
      </c>
      <c r="F268" s="3" t="s">
        <v>54</v>
      </c>
      <c r="G268" s="3" t="s">
        <v>25</v>
      </c>
      <c r="H268" s="3" t="s">
        <v>26</v>
      </c>
      <c r="I268" s="3" t="s">
        <v>27</v>
      </c>
      <c r="J268" s="3" t="s">
        <v>28</v>
      </c>
      <c r="K268" s="4" t="s">
        <v>28</v>
      </c>
      <c r="L268" s="4" t="s">
        <v>1559</v>
      </c>
      <c r="M268" s="4" t="s">
        <v>1553</v>
      </c>
      <c r="N268" s="4" t="s">
        <v>1554</v>
      </c>
      <c r="O268" s="4" t="s">
        <v>264</v>
      </c>
      <c r="P268" s="4" t="s">
        <v>1560</v>
      </c>
      <c r="Q268" s="4" t="s">
        <v>1561</v>
      </c>
      <c r="R268" s="3" t="str">
        <f t="shared" si="1"/>
        <v>Outstanding</v>
      </c>
      <c r="S268" s="11" t="s">
        <v>28</v>
      </c>
    </row>
    <row r="269" spans="1:19" ht="60" customHeight="1" x14ac:dyDescent="0.35">
      <c r="A269" s="9" t="s">
        <v>1532</v>
      </c>
      <c r="B269" s="2" t="s">
        <v>1562</v>
      </c>
      <c r="C269" s="1" t="s">
        <v>1563</v>
      </c>
      <c r="D269" s="3" t="s">
        <v>567</v>
      </c>
      <c r="E269" s="3" t="s">
        <v>23</v>
      </c>
      <c r="F269" s="3" t="s">
        <v>24</v>
      </c>
      <c r="G269" s="3" t="s">
        <v>25</v>
      </c>
      <c r="H269" s="3" t="s">
        <v>26</v>
      </c>
      <c r="I269" s="3" t="s">
        <v>27</v>
      </c>
      <c r="J269" s="3" t="s">
        <v>28</v>
      </c>
      <c r="K269" s="4" t="s">
        <v>28</v>
      </c>
      <c r="L269" s="4" t="s">
        <v>1564</v>
      </c>
      <c r="M269" s="4"/>
      <c r="N269" s="4"/>
      <c r="O269" s="4"/>
      <c r="P269" s="4"/>
      <c r="Q269" s="4"/>
      <c r="R269" s="3" t="str">
        <f t="shared" si="1"/>
        <v>Outstanding</v>
      </c>
      <c r="S269" s="11" t="s">
        <v>28</v>
      </c>
    </row>
    <row r="270" spans="1:19" ht="60" customHeight="1" x14ac:dyDescent="0.35">
      <c r="A270" s="9" t="s">
        <v>1532</v>
      </c>
      <c r="B270" s="2" t="s">
        <v>1565</v>
      </c>
      <c r="C270" s="1" t="s">
        <v>1566</v>
      </c>
      <c r="D270" s="3" t="s">
        <v>567</v>
      </c>
      <c r="E270" s="3" t="s">
        <v>23</v>
      </c>
      <c r="F270" s="3" t="s">
        <v>24</v>
      </c>
      <c r="G270" s="3" t="s">
        <v>25</v>
      </c>
      <c r="H270" s="3" t="s">
        <v>26</v>
      </c>
      <c r="I270" s="3" t="s">
        <v>27</v>
      </c>
      <c r="J270" s="3" t="s">
        <v>28</v>
      </c>
      <c r="K270" s="4" t="s">
        <v>28</v>
      </c>
      <c r="L270" s="4" t="s">
        <v>1567</v>
      </c>
      <c r="M270" s="4"/>
      <c r="N270" s="4"/>
      <c r="O270" s="4"/>
      <c r="P270" s="4"/>
      <c r="Q270" s="4"/>
      <c r="R270" s="3" t="str">
        <f t="shared" si="1"/>
        <v>Outstanding</v>
      </c>
      <c r="S270" s="11" t="s">
        <v>28</v>
      </c>
    </row>
    <row r="271" spans="1:19" ht="60" customHeight="1" x14ac:dyDescent="0.35">
      <c r="A271" s="9" t="s">
        <v>1532</v>
      </c>
      <c r="B271" s="2" t="s">
        <v>1568</v>
      </c>
      <c r="C271" s="1" t="s">
        <v>1569</v>
      </c>
      <c r="D271" s="3" t="s">
        <v>567</v>
      </c>
      <c r="E271" s="3" t="s">
        <v>23</v>
      </c>
      <c r="F271" s="3" t="s">
        <v>24</v>
      </c>
      <c r="G271" s="3" t="s">
        <v>25</v>
      </c>
      <c r="H271" s="3" t="s">
        <v>26</v>
      </c>
      <c r="I271" s="3" t="s">
        <v>27</v>
      </c>
      <c r="J271" s="3" t="s">
        <v>28</v>
      </c>
      <c r="K271" s="4" t="s">
        <v>28</v>
      </c>
      <c r="L271" s="4" t="s">
        <v>1570</v>
      </c>
      <c r="M271" s="4"/>
      <c r="N271" s="4"/>
      <c r="O271" s="4"/>
      <c r="P271" s="4"/>
      <c r="Q271" s="4"/>
      <c r="R271" s="3" t="str">
        <f t="shared" si="1"/>
        <v>Outstanding</v>
      </c>
      <c r="S271" s="11" t="s">
        <v>28</v>
      </c>
    </row>
    <row r="272" spans="1:19" ht="60" customHeight="1" x14ac:dyDescent="0.35">
      <c r="A272" s="9" t="s">
        <v>1532</v>
      </c>
      <c r="B272" s="2" t="s">
        <v>1571</v>
      </c>
      <c r="C272" s="1" t="s">
        <v>1572</v>
      </c>
      <c r="D272" s="3" t="s">
        <v>567</v>
      </c>
      <c r="E272" s="3" t="s">
        <v>23</v>
      </c>
      <c r="F272" s="3" t="s">
        <v>24</v>
      </c>
      <c r="G272" s="3" t="s">
        <v>25</v>
      </c>
      <c r="H272" s="3" t="s">
        <v>26</v>
      </c>
      <c r="I272" s="3" t="s">
        <v>27</v>
      </c>
      <c r="J272" s="3" t="s">
        <v>28</v>
      </c>
      <c r="K272" s="4" t="s">
        <v>28</v>
      </c>
      <c r="L272" s="4" t="s">
        <v>1573</v>
      </c>
      <c r="M272" s="4"/>
      <c r="N272" s="4"/>
      <c r="O272" s="4"/>
      <c r="P272" s="4"/>
      <c r="Q272" s="4"/>
      <c r="R272" s="3" t="str">
        <f t="shared" si="1"/>
        <v>Outstanding</v>
      </c>
      <c r="S272" s="11" t="s">
        <v>28</v>
      </c>
    </row>
    <row r="273" spans="1:19" ht="60" customHeight="1" x14ac:dyDescent="0.35">
      <c r="A273" s="9" t="s">
        <v>1532</v>
      </c>
      <c r="B273" s="2" t="s">
        <v>1574</v>
      </c>
      <c r="C273" s="1" t="s">
        <v>1575</v>
      </c>
      <c r="D273" s="3" t="s">
        <v>567</v>
      </c>
      <c r="E273" s="3" t="s">
        <v>23</v>
      </c>
      <c r="F273" s="3" t="s">
        <v>24</v>
      </c>
      <c r="G273" s="3" t="s">
        <v>25</v>
      </c>
      <c r="H273" s="3" t="s">
        <v>26</v>
      </c>
      <c r="I273" s="3" t="s">
        <v>27</v>
      </c>
      <c r="J273" s="3" t="s">
        <v>28</v>
      </c>
      <c r="K273" s="4" t="s">
        <v>28</v>
      </c>
      <c r="L273" s="4" t="s">
        <v>1576</v>
      </c>
      <c r="M273" s="4"/>
      <c r="N273" s="4"/>
      <c r="O273" s="4"/>
      <c r="P273" s="4"/>
      <c r="Q273" s="4"/>
      <c r="R273" s="3" t="str">
        <f t="shared" si="1"/>
        <v>Outstanding</v>
      </c>
      <c r="S273" s="11" t="s">
        <v>28</v>
      </c>
    </row>
    <row r="274" spans="1:19" ht="60" customHeight="1" x14ac:dyDescent="0.35">
      <c r="A274" s="9" t="s">
        <v>1532</v>
      </c>
      <c r="B274" s="2" t="s">
        <v>1577</v>
      </c>
      <c r="C274" s="1" t="s">
        <v>1578</v>
      </c>
      <c r="D274" s="3" t="s">
        <v>567</v>
      </c>
      <c r="E274" s="3" t="s">
        <v>23</v>
      </c>
      <c r="F274" s="3" t="s">
        <v>24</v>
      </c>
      <c r="G274" s="3" t="s">
        <v>25</v>
      </c>
      <c r="H274" s="3" t="s">
        <v>26</v>
      </c>
      <c r="I274" s="3" t="s">
        <v>27</v>
      </c>
      <c r="J274" s="3" t="s">
        <v>28</v>
      </c>
      <c r="K274" s="4" t="s">
        <v>28</v>
      </c>
      <c r="L274" s="4" t="s">
        <v>1579</v>
      </c>
      <c r="M274" s="4"/>
      <c r="N274" s="4"/>
      <c r="O274" s="4"/>
      <c r="P274" s="4"/>
      <c r="Q274" s="4"/>
      <c r="R274" s="3" t="str">
        <f t="shared" si="1"/>
        <v>Outstanding</v>
      </c>
      <c r="S274" s="11" t="s">
        <v>28</v>
      </c>
    </row>
    <row r="275" spans="1:19" ht="60" customHeight="1" x14ac:dyDescent="0.35">
      <c r="A275" s="9" t="s">
        <v>1532</v>
      </c>
      <c r="B275" s="2" t="s">
        <v>1580</v>
      </c>
      <c r="C275" s="1" t="s">
        <v>1581</v>
      </c>
      <c r="D275" s="3" t="s">
        <v>567</v>
      </c>
      <c r="E275" s="3" t="s">
        <v>23</v>
      </c>
      <c r="F275" s="3" t="s">
        <v>24</v>
      </c>
      <c r="G275" s="3" t="s">
        <v>25</v>
      </c>
      <c r="H275" s="3" t="s">
        <v>26</v>
      </c>
      <c r="I275" s="3" t="s">
        <v>27</v>
      </c>
      <c r="J275" s="3" t="s">
        <v>28</v>
      </c>
      <c r="K275" s="4" t="s">
        <v>28</v>
      </c>
      <c r="L275" s="4" t="s">
        <v>1582</v>
      </c>
      <c r="M275" s="4"/>
      <c r="N275" s="4"/>
      <c r="O275" s="4"/>
      <c r="P275" s="4"/>
      <c r="Q275" s="4"/>
      <c r="R275" s="3" t="str">
        <f t="shared" si="1"/>
        <v>Outstanding</v>
      </c>
      <c r="S275" s="11" t="s">
        <v>28</v>
      </c>
    </row>
    <row r="276" spans="1:19" ht="60" customHeight="1" x14ac:dyDescent="0.35">
      <c r="A276" s="9" t="s">
        <v>1532</v>
      </c>
      <c r="B276" s="2" t="s">
        <v>1583</v>
      </c>
      <c r="C276" s="1" t="s">
        <v>1584</v>
      </c>
      <c r="D276" s="3" t="s">
        <v>567</v>
      </c>
      <c r="E276" s="3" t="s">
        <v>23</v>
      </c>
      <c r="F276" s="3" t="s">
        <v>24</v>
      </c>
      <c r="G276" s="3" t="s">
        <v>25</v>
      </c>
      <c r="H276" s="3" t="s">
        <v>26</v>
      </c>
      <c r="I276" s="3" t="s">
        <v>27</v>
      </c>
      <c r="J276" s="3" t="s">
        <v>28</v>
      </c>
      <c r="K276" s="4" t="s">
        <v>28</v>
      </c>
      <c r="L276" s="4" t="s">
        <v>1585</v>
      </c>
      <c r="M276" s="4"/>
      <c r="N276" s="4"/>
      <c r="O276" s="4"/>
      <c r="P276" s="4"/>
      <c r="Q276" s="4"/>
      <c r="R276" s="3" t="str">
        <f t="shared" si="1"/>
        <v>Outstanding</v>
      </c>
      <c r="S276" s="11" t="s">
        <v>28</v>
      </c>
    </row>
    <row r="277" spans="1:19" ht="60" customHeight="1" x14ac:dyDescent="0.35">
      <c r="A277" s="9" t="s">
        <v>1532</v>
      </c>
      <c r="B277" s="2" t="s">
        <v>1586</v>
      </c>
      <c r="C277" s="1" t="s">
        <v>1587</v>
      </c>
      <c r="D277" s="3" t="s">
        <v>567</v>
      </c>
      <c r="E277" s="3" t="s">
        <v>23</v>
      </c>
      <c r="F277" s="3" t="s">
        <v>24</v>
      </c>
      <c r="G277" s="3" t="s">
        <v>25</v>
      </c>
      <c r="H277" s="3" t="s">
        <v>26</v>
      </c>
      <c r="I277" s="3" t="s">
        <v>27</v>
      </c>
      <c r="J277" s="3" t="s">
        <v>28</v>
      </c>
      <c r="K277" s="4" t="s">
        <v>28</v>
      </c>
      <c r="L277" s="4" t="s">
        <v>1588</v>
      </c>
      <c r="M277" s="4"/>
      <c r="N277" s="4"/>
      <c r="O277" s="4"/>
      <c r="P277" s="4"/>
      <c r="Q277" s="4"/>
      <c r="R277" s="3" t="str">
        <f t="shared" si="1"/>
        <v>Outstanding</v>
      </c>
      <c r="S277" s="11" t="s">
        <v>28</v>
      </c>
    </row>
    <row r="278" spans="1:19" ht="60" customHeight="1" x14ac:dyDescent="0.35">
      <c r="A278" s="9" t="s">
        <v>1532</v>
      </c>
      <c r="B278" s="2" t="s">
        <v>1589</v>
      </c>
      <c r="C278" s="1" t="s">
        <v>1590</v>
      </c>
      <c r="D278" s="3" t="s">
        <v>567</v>
      </c>
      <c r="E278" s="3" t="s">
        <v>23</v>
      </c>
      <c r="F278" s="3" t="s">
        <v>24</v>
      </c>
      <c r="G278" s="3" t="s">
        <v>25</v>
      </c>
      <c r="H278" s="3" t="s">
        <v>26</v>
      </c>
      <c r="I278" s="3" t="s">
        <v>27</v>
      </c>
      <c r="J278" s="3" t="s">
        <v>28</v>
      </c>
      <c r="K278" s="4" t="s">
        <v>28</v>
      </c>
      <c r="L278" s="4" t="s">
        <v>1591</v>
      </c>
      <c r="M278" s="4"/>
      <c r="N278" s="4"/>
      <c r="O278" s="4"/>
      <c r="P278" s="4"/>
      <c r="Q278" s="4"/>
      <c r="R278" s="3" t="str">
        <f t="shared" si="1"/>
        <v>Outstanding</v>
      </c>
      <c r="S278" s="11" t="s">
        <v>28</v>
      </c>
    </row>
    <row r="279" spans="1:19" ht="60" customHeight="1" x14ac:dyDescent="0.35">
      <c r="A279" s="9" t="s">
        <v>1592</v>
      </c>
      <c r="B279" s="2" t="s">
        <v>1593</v>
      </c>
      <c r="C279" s="1" t="s">
        <v>1594</v>
      </c>
      <c r="D279" s="3" t="s">
        <v>567</v>
      </c>
      <c r="E279" s="3" t="s">
        <v>23</v>
      </c>
      <c r="F279" s="3" t="s">
        <v>24</v>
      </c>
      <c r="G279" s="3" t="s">
        <v>25</v>
      </c>
      <c r="H279" s="3" t="s">
        <v>26</v>
      </c>
      <c r="I279" s="3" t="s">
        <v>27</v>
      </c>
      <c r="J279" s="3" t="s">
        <v>28</v>
      </c>
      <c r="K279" s="4" t="s">
        <v>28</v>
      </c>
      <c r="L279" s="4" t="s">
        <v>1595</v>
      </c>
      <c r="M279" s="4" t="s">
        <v>1596</v>
      </c>
      <c r="N279" s="4"/>
      <c r="O279" s="4"/>
      <c r="P279" s="4"/>
      <c r="Q279" s="4"/>
      <c r="R279" s="3" t="str">
        <f t="shared" si="1"/>
        <v>Outstanding</v>
      </c>
      <c r="S279" s="11" t="s">
        <v>28</v>
      </c>
    </row>
    <row r="280" spans="1:19" ht="60" customHeight="1" x14ac:dyDescent="0.35">
      <c r="A280" s="9" t="s">
        <v>1592</v>
      </c>
      <c r="B280" s="2" t="s">
        <v>1597</v>
      </c>
      <c r="C280" s="1" t="s">
        <v>1598</v>
      </c>
      <c r="D280" s="3" t="s">
        <v>567</v>
      </c>
      <c r="E280" s="3" t="s">
        <v>23</v>
      </c>
      <c r="F280" s="3" t="s">
        <v>24</v>
      </c>
      <c r="G280" s="3" t="s">
        <v>25</v>
      </c>
      <c r="H280" s="3" t="s">
        <v>26</v>
      </c>
      <c r="I280" s="3" t="s">
        <v>27</v>
      </c>
      <c r="J280" s="3" t="s">
        <v>28</v>
      </c>
      <c r="K280" s="4" t="s">
        <v>28</v>
      </c>
      <c r="L280" s="4" t="s">
        <v>1599</v>
      </c>
      <c r="M280" s="4"/>
      <c r="N280" s="4"/>
      <c r="O280" s="4"/>
      <c r="P280" s="4"/>
      <c r="Q280" s="4"/>
      <c r="R280" s="3" t="str">
        <f t="shared" si="1"/>
        <v>Outstanding</v>
      </c>
      <c r="S280" s="11" t="s">
        <v>28</v>
      </c>
    </row>
    <row r="281" spans="1:19" ht="60" customHeight="1" x14ac:dyDescent="0.35">
      <c r="A281" s="9" t="s">
        <v>1592</v>
      </c>
      <c r="B281" s="2" t="s">
        <v>1600</v>
      </c>
      <c r="C281" s="1" t="s">
        <v>1601</v>
      </c>
      <c r="D281" s="3" t="s">
        <v>567</v>
      </c>
      <c r="E281" s="3" t="s">
        <v>23</v>
      </c>
      <c r="F281" s="3" t="s">
        <v>54</v>
      </c>
      <c r="G281" s="3" t="s">
        <v>25</v>
      </c>
      <c r="H281" s="3" t="s">
        <v>26</v>
      </c>
      <c r="I281" s="3" t="s">
        <v>27</v>
      </c>
      <c r="J281" s="3" t="s">
        <v>28</v>
      </c>
      <c r="K281" s="4" t="s">
        <v>28</v>
      </c>
      <c r="L281" s="4" t="s">
        <v>1602</v>
      </c>
      <c r="M281" s="4" t="s">
        <v>1603</v>
      </c>
      <c r="N281" s="4" t="s">
        <v>1604</v>
      </c>
      <c r="O281" s="4" t="s">
        <v>1605</v>
      </c>
      <c r="P281" s="4" t="s">
        <v>1606</v>
      </c>
      <c r="Q281" s="4" t="s">
        <v>1607</v>
      </c>
      <c r="R281" s="3" t="str">
        <f t="shared" si="1"/>
        <v>Outstanding</v>
      </c>
      <c r="S281" s="11" t="s">
        <v>28</v>
      </c>
    </row>
    <row r="282" spans="1:19" ht="60" customHeight="1" x14ac:dyDescent="0.35">
      <c r="A282" s="9" t="s">
        <v>1592</v>
      </c>
      <c r="B282" s="2" t="s">
        <v>1608</v>
      </c>
      <c r="C282" s="1" t="s">
        <v>1609</v>
      </c>
      <c r="D282" s="3" t="s">
        <v>567</v>
      </c>
      <c r="E282" s="3" t="s">
        <v>23</v>
      </c>
      <c r="F282" s="3" t="s">
        <v>54</v>
      </c>
      <c r="G282" s="3" t="s">
        <v>25</v>
      </c>
      <c r="H282" s="3" t="s">
        <v>26</v>
      </c>
      <c r="I282" s="3" t="s">
        <v>27</v>
      </c>
      <c r="J282" s="3" t="s">
        <v>28</v>
      </c>
      <c r="K282" s="4" t="s">
        <v>28</v>
      </c>
      <c r="L282" s="4" t="s">
        <v>1610</v>
      </c>
      <c r="M282" s="4" t="s">
        <v>1611</v>
      </c>
      <c r="N282" s="4" t="s">
        <v>1612</v>
      </c>
      <c r="O282" s="4" t="s">
        <v>1613</v>
      </c>
      <c r="P282" s="4" t="s">
        <v>1614</v>
      </c>
      <c r="Q282" s="4" t="s">
        <v>1615</v>
      </c>
      <c r="R282" s="3" t="str">
        <f t="shared" si="1"/>
        <v>Outstanding</v>
      </c>
      <c r="S282" s="11" t="s">
        <v>28</v>
      </c>
    </row>
    <row r="283" spans="1:19" ht="60" customHeight="1" x14ac:dyDescent="0.35">
      <c r="A283" s="9" t="s">
        <v>1592</v>
      </c>
      <c r="B283" s="2" t="s">
        <v>1616</v>
      </c>
      <c r="C283" s="1" t="s">
        <v>1617</v>
      </c>
      <c r="D283" s="3" t="s">
        <v>567</v>
      </c>
      <c r="E283" s="3" t="s">
        <v>23</v>
      </c>
      <c r="F283" s="3" t="s">
        <v>24</v>
      </c>
      <c r="G283" s="3" t="s">
        <v>25</v>
      </c>
      <c r="H283" s="3" t="s">
        <v>26</v>
      </c>
      <c r="I283" s="3" t="s">
        <v>27</v>
      </c>
      <c r="J283" s="3" t="s">
        <v>28</v>
      </c>
      <c r="K283" s="4" t="s">
        <v>28</v>
      </c>
      <c r="L283" s="4" t="s">
        <v>1618</v>
      </c>
      <c r="M283" s="4"/>
      <c r="N283" s="4"/>
      <c r="O283" s="4"/>
      <c r="P283" s="4"/>
      <c r="Q283" s="4"/>
      <c r="R283" s="3" t="str">
        <f t="shared" si="1"/>
        <v>Outstanding</v>
      </c>
      <c r="S283" s="11" t="s">
        <v>28</v>
      </c>
    </row>
    <row r="284" spans="1:19" ht="60" customHeight="1" x14ac:dyDescent="0.35">
      <c r="A284" s="9" t="s">
        <v>1619</v>
      </c>
      <c r="B284" s="2" t="s">
        <v>1620</v>
      </c>
      <c r="C284" s="1" t="s">
        <v>1621</v>
      </c>
      <c r="D284" s="3" t="s">
        <v>567</v>
      </c>
      <c r="E284" s="3" t="s">
        <v>23</v>
      </c>
      <c r="F284" s="3" t="s">
        <v>24</v>
      </c>
      <c r="G284" s="3" t="s">
        <v>25</v>
      </c>
      <c r="H284" s="3" t="s">
        <v>26</v>
      </c>
      <c r="I284" s="3" t="s">
        <v>27</v>
      </c>
      <c r="J284" s="3" t="s">
        <v>28</v>
      </c>
      <c r="K284" s="4" t="s">
        <v>28</v>
      </c>
      <c r="L284" s="4" t="s">
        <v>1622</v>
      </c>
      <c r="M284" s="4" t="s">
        <v>1623</v>
      </c>
      <c r="N284" s="4"/>
      <c r="O284" s="4"/>
      <c r="P284" s="4"/>
      <c r="Q284" s="4"/>
      <c r="R284" s="3" t="str">
        <f t="shared" si="1"/>
        <v>Outstanding</v>
      </c>
      <c r="S284" s="11" t="s">
        <v>28</v>
      </c>
    </row>
    <row r="285" spans="1:19" ht="60" customHeight="1" x14ac:dyDescent="0.35">
      <c r="A285" s="9" t="s">
        <v>1619</v>
      </c>
      <c r="B285" s="2" t="s">
        <v>1624</v>
      </c>
      <c r="C285" s="1" t="s">
        <v>1625</v>
      </c>
      <c r="D285" s="3" t="s">
        <v>567</v>
      </c>
      <c r="E285" s="3" t="s">
        <v>23</v>
      </c>
      <c r="F285" s="3" t="s">
        <v>54</v>
      </c>
      <c r="G285" s="3" t="s">
        <v>25</v>
      </c>
      <c r="H285" s="3" t="s">
        <v>26</v>
      </c>
      <c r="I285" s="3" t="s">
        <v>27</v>
      </c>
      <c r="J285" s="3" t="s">
        <v>28</v>
      </c>
      <c r="K285" s="4" t="s">
        <v>28</v>
      </c>
      <c r="L285" s="4" t="s">
        <v>1626</v>
      </c>
      <c r="M285" s="4" t="s">
        <v>1627</v>
      </c>
      <c r="N285" s="4" t="s">
        <v>1628</v>
      </c>
      <c r="O285" s="4" t="s">
        <v>1629</v>
      </c>
      <c r="P285" s="4" t="s">
        <v>1630</v>
      </c>
      <c r="Q285" s="4" t="s">
        <v>1631</v>
      </c>
      <c r="R285" s="3" t="str">
        <f t="shared" si="1"/>
        <v>Outstanding</v>
      </c>
      <c r="S285" s="11" t="s">
        <v>28</v>
      </c>
    </row>
    <row r="286" spans="1:19" ht="60" customHeight="1" x14ac:dyDescent="0.35">
      <c r="A286" s="9" t="s">
        <v>1619</v>
      </c>
      <c r="B286" s="2" t="s">
        <v>1632</v>
      </c>
      <c r="C286" s="1" t="s">
        <v>1633</v>
      </c>
      <c r="D286" s="3" t="s">
        <v>567</v>
      </c>
      <c r="E286" s="3" t="s">
        <v>23</v>
      </c>
      <c r="F286" s="3" t="s">
        <v>54</v>
      </c>
      <c r="G286" s="3" t="s">
        <v>25</v>
      </c>
      <c r="H286" s="3" t="s">
        <v>26</v>
      </c>
      <c r="I286" s="3" t="s">
        <v>27</v>
      </c>
      <c r="J286" s="3" t="s">
        <v>28</v>
      </c>
      <c r="K286" s="4" t="s">
        <v>28</v>
      </c>
      <c r="L286" s="4" t="s">
        <v>1634</v>
      </c>
      <c r="M286" s="4" t="s">
        <v>1635</v>
      </c>
      <c r="N286" s="4" t="s">
        <v>1636</v>
      </c>
      <c r="O286" s="4" t="s">
        <v>1629</v>
      </c>
      <c r="P286" s="4" t="s">
        <v>1637</v>
      </c>
      <c r="Q286" s="4" t="s">
        <v>1638</v>
      </c>
      <c r="R286" s="3" t="str">
        <f t="shared" si="1"/>
        <v>Outstanding</v>
      </c>
      <c r="S286" s="11" t="s">
        <v>28</v>
      </c>
    </row>
    <row r="287" spans="1:19" ht="60" customHeight="1" x14ac:dyDescent="0.35">
      <c r="A287" s="9" t="s">
        <v>1619</v>
      </c>
      <c r="B287" s="2" t="s">
        <v>1639</v>
      </c>
      <c r="C287" s="1" t="s">
        <v>1640</v>
      </c>
      <c r="D287" s="3" t="s">
        <v>567</v>
      </c>
      <c r="E287" s="3" t="s">
        <v>23</v>
      </c>
      <c r="F287" s="3" t="s">
        <v>24</v>
      </c>
      <c r="G287" s="3" t="s">
        <v>25</v>
      </c>
      <c r="H287" s="3" t="s">
        <v>26</v>
      </c>
      <c r="I287" s="3" t="s">
        <v>27</v>
      </c>
      <c r="J287" s="3" t="s">
        <v>28</v>
      </c>
      <c r="K287" s="4" t="s">
        <v>28</v>
      </c>
      <c r="L287" s="4" t="s">
        <v>1641</v>
      </c>
      <c r="M287" s="4"/>
      <c r="N287" s="4"/>
      <c r="O287" s="4"/>
      <c r="P287" s="4"/>
      <c r="Q287" s="4"/>
      <c r="R287" s="3" t="str">
        <f t="shared" si="1"/>
        <v>Outstanding</v>
      </c>
      <c r="S287" s="11" t="s">
        <v>28</v>
      </c>
    </row>
    <row r="288" spans="1:19" ht="60" customHeight="1" x14ac:dyDescent="0.35">
      <c r="A288" s="9" t="s">
        <v>1619</v>
      </c>
      <c r="B288" s="2" t="s">
        <v>1642</v>
      </c>
      <c r="C288" s="1" t="s">
        <v>1643</v>
      </c>
      <c r="D288" s="3" t="s">
        <v>567</v>
      </c>
      <c r="E288" s="3" t="s">
        <v>23</v>
      </c>
      <c r="F288" s="3" t="s">
        <v>54</v>
      </c>
      <c r="G288" s="3" t="s">
        <v>25</v>
      </c>
      <c r="H288" s="3" t="s">
        <v>26</v>
      </c>
      <c r="I288" s="3" t="s">
        <v>27</v>
      </c>
      <c r="J288" s="3" t="s">
        <v>28</v>
      </c>
      <c r="K288" s="4" t="s">
        <v>28</v>
      </c>
      <c r="L288" s="4" t="s">
        <v>1644</v>
      </c>
      <c r="M288" s="4" t="s">
        <v>1645</v>
      </c>
      <c r="N288" s="4" t="s">
        <v>1646</v>
      </c>
      <c r="O288" s="4" t="s">
        <v>1647</v>
      </c>
      <c r="P288" s="4" t="s">
        <v>1648</v>
      </c>
      <c r="Q288" s="4" t="s">
        <v>1649</v>
      </c>
      <c r="R288" s="3" t="str">
        <f t="shared" si="1"/>
        <v>Outstanding</v>
      </c>
      <c r="S288" s="11" t="s">
        <v>28</v>
      </c>
    </row>
    <row r="289" spans="1:19" ht="60" customHeight="1" x14ac:dyDescent="0.35">
      <c r="A289" s="9" t="s">
        <v>1650</v>
      </c>
      <c r="B289" s="2" t="s">
        <v>1651</v>
      </c>
      <c r="C289" s="1" t="s">
        <v>1652</v>
      </c>
      <c r="D289" s="3" t="s">
        <v>567</v>
      </c>
      <c r="E289" s="3" t="s">
        <v>23</v>
      </c>
      <c r="F289" s="3" t="s">
        <v>24</v>
      </c>
      <c r="G289" s="3" t="s">
        <v>25</v>
      </c>
      <c r="H289" s="3" t="s">
        <v>26</v>
      </c>
      <c r="I289" s="3" t="s">
        <v>27</v>
      </c>
      <c r="J289" s="3" t="s">
        <v>28</v>
      </c>
      <c r="K289" s="4" t="s">
        <v>28</v>
      </c>
      <c r="L289" s="4" t="s">
        <v>1653</v>
      </c>
      <c r="M289" s="4" t="s">
        <v>1654</v>
      </c>
      <c r="N289" s="4"/>
      <c r="O289" s="4"/>
      <c r="P289" s="4"/>
      <c r="Q289" s="4"/>
      <c r="R289" s="3" t="str">
        <f t="shared" si="1"/>
        <v>Outstanding</v>
      </c>
      <c r="S289" s="11" t="s">
        <v>28</v>
      </c>
    </row>
    <row r="290" spans="1:19" ht="60" customHeight="1" x14ac:dyDescent="0.35">
      <c r="A290" s="9" t="s">
        <v>1650</v>
      </c>
      <c r="B290" s="2" t="s">
        <v>1655</v>
      </c>
      <c r="C290" s="1" t="s">
        <v>1656</v>
      </c>
      <c r="D290" s="3" t="s">
        <v>567</v>
      </c>
      <c r="E290" s="3" t="s">
        <v>831</v>
      </c>
      <c r="F290" s="3" t="s">
        <v>24</v>
      </c>
      <c r="G290" s="3" t="s">
        <v>25</v>
      </c>
      <c r="H290" s="3" t="s">
        <v>26</v>
      </c>
      <c r="I290" s="3" t="s">
        <v>27</v>
      </c>
      <c r="J290" s="3" t="s">
        <v>28</v>
      </c>
      <c r="K290" s="4" t="s">
        <v>28</v>
      </c>
      <c r="L290" s="4" t="s">
        <v>1657</v>
      </c>
      <c r="M290" s="4"/>
      <c r="N290" s="4"/>
      <c r="O290" s="4"/>
      <c r="P290" s="4"/>
      <c r="Q290" s="4"/>
      <c r="R290" s="3" t="str">
        <f t="shared" si="1"/>
        <v>Outstanding</v>
      </c>
      <c r="S290" s="11" t="s">
        <v>28</v>
      </c>
    </row>
    <row r="291" spans="1:19" ht="60" customHeight="1" x14ac:dyDescent="0.35">
      <c r="A291" s="9" t="s">
        <v>1658</v>
      </c>
      <c r="B291" s="2" t="s">
        <v>1659</v>
      </c>
      <c r="C291" s="1" t="s">
        <v>1660</v>
      </c>
      <c r="D291" s="3" t="s">
        <v>567</v>
      </c>
      <c r="E291" s="3" t="s">
        <v>23</v>
      </c>
      <c r="F291" s="3" t="s">
        <v>24</v>
      </c>
      <c r="G291" s="3" t="s">
        <v>25</v>
      </c>
      <c r="H291" s="3" t="s">
        <v>26</v>
      </c>
      <c r="I291" s="3" t="s">
        <v>27</v>
      </c>
      <c r="J291" s="3" t="s">
        <v>28</v>
      </c>
      <c r="K291" s="4" t="s">
        <v>28</v>
      </c>
      <c r="L291" s="4" t="s">
        <v>1661</v>
      </c>
      <c r="M291" s="4" t="s">
        <v>1662</v>
      </c>
      <c r="N291" s="4"/>
      <c r="O291" s="4"/>
      <c r="P291" s="4"/>
      <c r="Q291" s="4"/>
      <c r="R291" s="3" t="str">
        <f t="shared" si="1"/>
        <v>Outstanding</v>
      </c>
      <c r="S291" s="11" t="s">
        <v>28</v>
      </c>
    </row>
    <row r="292" spans="1:19" ht="60" customHeight="1" x14ac:dyDescent="0.35">
      <c r="A292" s="9" t="s">
        <v>1658</v>
      </c>
      <c r="B292" s="2" t="s">
        <v>1663</v>
      </c>
      <c r="C292" s="1" t="s">
        <v>1664</v>
      </c>
      <c r="D292" s="3" t="s">
        <v>567</v>
      </c>
      <c r="E292" s="3" t="s">
        <v>23</v>
      </c>
      <c r="F292" s="3" t="s">
        <v>54</v>
      </c>
      <c r="G292" s="3" t="s">
        <v>25</v>
      </c>
      <c r="H292" s="3" t="s">
        <v>26</v>
      </c>
      <c r="I292" s="3" t="s">
        <v>27</v>
      </c>
      <c r="J292" s="3" t="s">
        <v>28</v>
      </c>
      <c r="K292" s="4" t="s">
        <v>28</v>
      </c>
      <c r="L292" s="4" t="s">
        <v>1665</v>
      </c>
      <c r="M292" s="4" t="s">
        <v>1666</v>
      </c>
      <c r="N292" s="4" t="s">
        <v>1667</v>
      </c>
      <c r="O292" s="4" t="s">
        <v>264</v>
      </c>
      <c r="P292" s="4" t="s">
        <v>1668</v>
      </c>
      <c r="Q292" s="4" t="s">
        <v>1669</v>
      </c>
      <c r="R292" s="3" t="str">
        <f t="shared" si="1"/>
        <v>Outstanding</v>
      </c>
      <c r="S292" s="11" t="s">
        <v>28</v>
      </c>
    </row>
    <row r="293" spans="1:19" ht="60" customHeight="1" x14ac:dyDescent="0.35">
      <c r="A293" s="9" t="s">
        <v>1658</v>
      </c>
      <c r="B293" s="2" t="s">
        <v>1670</v>
      </c>
      <c r="C293" s="1" t="s">
        <v>1671</v>
      </c>
      <c r="D293" s="3" t="s">
        <v>567</v>
      </c>
      <c r="E293" s="3" t="s">
        <v>23</v>
      </c>
      <c r="F293" s="3" t="s">
        <v>54</v>
      </c>
      <c r="G293" s="3" t="s">
        <v>25</v>
      </c>
      <c r="H293" s="3" t="s">
        <v>26</v>
      </c>
      <c r="I293" s="3" t="s">
        <v>27</v>
      </c>
      <c r="J293" s="3" t="s">
        <v>28</v>
      </c>
      <c r="K293" s="4" t="s">
        <v>28</v>
      </c>
      <c r="L293" s="4" t="s">
        <v>1672</v>
      </c>
      <c r="M293" s="4" t="s">
        <v>1673</v>
      </c>
      <c r="N293" s="4" t="s">
        <v>1674</v>
      </c>
      <c r="O293" s="4" t="s">
        <v>1675</v>
      </c>
      <c r="P293" s="4" t="s">
        <v>1676</v>
      </c>
      <c r="Q293" s="4" t="s">
        <v>1677</v>
      </c>
      <c r="R293" s="3" t="str">
        <f t="shared" si="1"/>
        <v>Outstanding</v>
      </c>
      <c r="S293" s="11" t="s">
        <v>28</v>
      </c>
    </row>
    <row r="294" spans="1:19" ht="60" customHeight="1" x14ac:dyDescent="0.35">
      <c r="A294" s="9" t="s">
        <v>1678</v>
      </c>
      <c r="B294" s="2" t="s">
        <v>1679</v>
      </c>
      <c r="C294" s="1" t="s">
        <v>1680</v>
      </c>
      <c r="D294" s="3" t="s">
        <v>567</v>
      </c>
      <c r="E294" s="3" t="s">
        <v>23</v>
      </c>
      <c r="F294" s="3" t="s">
        <v>24</v>
      </c>
      <c r="G294" s="3" t="s">
        <v>25</v>
      </c>
      <c r="H294" s="3" t="s">
        <v>26</v>
      </c>
      <c r="I294" s="3" t="s">
        <v>27</v>
      </c>
      <c r="J294" s="3" t="s">
        <v>28</v>
      </c>
      <c r="K294" s="4" t="s">
        <v>28</v>
      </c>
      <c r="L294" s="4" t="s">
        <v>1681</v>
      </c>
      <c r="M294" s="4" t="s">
        <v>1682</v>
      </c>
      <c r="N294" s="4"/>
      <c r="O294" s="4"/>
      <c r="P294" s="4"/>
      <c r="Q294" s="4"/>
      <c r="R294" s="3" t="str">
        <f t="shared" si="1"/>
        <v>Outstanding</v>
      </c>
      <c r="S294" s="11" t="s">
        <v>28</v>
      </c>
    </row>
    <row r="295" spans="1:19" ht="60" customHeight="1" x14ac:dyDescent="0.35">
      <c r="A295" s="9" t="s">
        <v>1678</v>
      </c>
      <c r="B295" s="2" t="s">
        <v>1683</v>
      </c>
      <c r="C295" s="1" t="s">
        <v>1684</v>
      </c>
      <c r="D295" s="3" t="s">
        <v>567</v>
      </c>
      <c r="E295" s="3" t="s">
        <v>23</v>
      </c>
      <c r="F295" s="3" t="s">
        <v>54</v>
      </c>
      <c r="G295" s="3" t="s">
        <v>25</v>
      </c>
      <c r="H295" s="3" t="s">
        <v>26</v>
      </c>
      <c r="I295" s="3" t="s">
        <v>27</v>
      </c>
      <c r="J295" s="3" t="s">
        <v>28</v>
      </c>
      <c r="K295" s="4" t="s">
        <v>28</v>
      </c>
      <c r="L295" s="4" t="s">
        <v>1685</v>
      </c>
      <c r="M295" s="4" t="s">
        <v>1686</v>
      </c>
      <c r="N295" s="4" t="s">
        <v>1687</v>
      </c>
      <c r="O295" s="4" t="s">
        <v>1688</v>
      </c>
      <c r="P295" s="4" t="s">
        <v>1689</v>
      </c>
      <c r="Q295" s="4" t="s">
        <v>1690</v>
      </c>
      <c r="R295" s="3" t="str">
        <f t="shared" si="1"/>
        <v>Outstanding</v>
      </c>
      <c r="S295" s="11" t="s">
        <v>28</v>
      </c>
    </row>
    <row r="296" spans="1:19" ht="60" customHeight="1" x14ac:dyDescent="0.35">
      <c r="A296" s="9" t="s">
        <v>1678</v>
      </c>
      <c r="B296" s="2" t="s">
        <v>1691</v>
      </c>
      <c r="C296" s="1" t="s">
        <v>1692</v>
      </c>
      <c r="D296" s="3" t="s">
        <v>567</v>
      </c>
      <c r="E296" s="3" t="s">
        <v>23</v>
      </c>
      <c r="F296" s="3" t="s">
        <v>54</v>
      </c>
      <c r="G296" s="3" t="s">
        <v>25</v>
      </c>
      <c r="H296" s="3" t="s">
        <v>26</v>
      </c>
      <c r="I296" s="3" t="s">
        <v>27</v>
      </c>
      <c r="J296" s="3" t="s">
        <v>28</v>
      </c>
      <c r="K296" s="4" t="s">
        <v>28</v>
      </c>
      <c r="L296" s="4" t="s">
        <v>1693</v>
      </c>
      <c r="M296" s="4" t="s">
        <v>1694</v>
      </c>
      <c r="N296" s="4" t="s">
        <v>1695</v>
      </c>
      <c r="O296" s="4" t="s">
        <v>1696</v>
      </c>
      <c r="P296" s="4" t="s">
        <v>1697</v>
      </c>
      <c r="Q296" s="4" t="s">
        <v>1698</v>
      </c>
      <c r="R296" s="3" t="str">
        <f t="shared" si="1"/>
        <v>Outstanding</v>
      </c>
      <c r="S296" s="11" t="s">
        <v>28</v>
      </c>
    </row>
    <row r="297" spans="1:19" ht="60" customHeight="1" x14ac:dyDescent="0.35">
      <c r="A297" s="9" t="s">
        <v>1678</v>
      </c>
      <c r="B297" s="2" t="s">
        <v>1699</v>
      </c>
      <c r="C297" s="1" t="s">
        <v>1700</v>
      </c>
      <c r="D297" s="3" t="s">
        <v>567</v>
      </c>
      <c r="E297" s="3" t="s">
        <v>23</v>
      </c>
      <c r="F297" s="3" t="s">
        <v>24</v>
      </c>
      <c r="G297" s="3" t="s">
        <v>25</v>
      </c>
      <c r="H297" s="3" t="s">
        <v>26</v>
      </c>
      <c r="I297" s="3" t="s">
        <v>27</v>
      </c>
      <c r="J297" s="3" t="s">
        <v>28</v>
      </c>
      <c r="K297" s="4" t="s">
        <v>28</v>
      </c>
      <c r="L297" s="4" t="s">
        <v>1701</v>
      </c>
      <c r="M297" s="4"/>
      <c r="N297" s="4"/>
      <c r="O297" s="4"/>
      <c r="P297" s="4"/>
      <c r="Q297" s="4"/>
      <c r="R297" s="3" t="str">
        <f t="shared" si="1"/>
        <v>Outstanding</v>
      </c>
      <c r="S297" s="11" t="s">
        <v>28</v>
      </c>
    </row>
    <row r="298" spans="1:19" ht="60" customHeight="1" x14ac:dyDescent="0.35">
      <c r="A298" s="9" t="s">
        <v>1678</v>
      </c>
      <c r="B298" s="2" t="s">
        <v>1702</v>
      </c>
      <c r="C298" s="1" t="s">
        <v>1703</v>
      </c>
      <c r="D298" s="3" t="s">
        <v>567</v>
      </c>
      <c r="E298" s="3" t="s">
        <v>23</v>
      </c>
      <c r="F298" s="3" t="s">
        <v>54</v>
      </c>
      <c r="G298" s="3" t="s">
        <v>25</v>
      </c>
      <c r="H298" s="3" t="s">
        <v>26</v>
      </c>
      <c r="I298" s="3" t="s">
        <v>27</v>
      </c>
      <c r="J298" s="3" t="s">
        <v>28</v>
      </c>
      <c r="K298" s="4" t="s">
        <v>28</v>
      </c>
      <c r="L298" s="4" t="s">
        <v>1704</v>
      </c>
      <c r="M298" s="4" t="s">
        <v>1705</v>
      </c>
      <c r="N298" s="4" t="s">
        <v>1706</v>
      </c>
      <c r="O298" s="4" t="s">
        <v>1707</v>
      </c>
      <c r="P298" s="4" t="s">
        <v>1708</v>
      </c>
      <c r="Q298" s="4" t="s">
        <v>1709</v>
      </c>
      <c r="R298" s="3" t="str">
        <f t="shared" si="1"/>
        <v>Outstanding</v>
      </c>
      <c r="S298" s="11" t="s">
        <v>28</v>
      </c>
    </row>
    <row r="299" spans="1:19" ht="60" customHeight="1" x14ac:dyDescent="0.35">
      <c r="A299" s="9" t="s">
        <v>1678</v>
      </c>
      <c r="B299" s="2" t="s">
        <v>1710</v>
      </c>
      <c r="C299" s="1" t="s">
        <v>1711</v>
      </c>
      <c r="D299" s="3" t="s">
        <v>567</v>
      </c>
      <c r="E299" s="3" t="s">
        <v>23</v>
      </c>
      <c r="F299" s="3" t="s">
        <v>54</v>
      </c>
      <c r="G299" s="3" t="s">
        <v>25</v>
      </c>
      <c r="H299" s="3" t="s">
        <v>26</v>
      </c>
      <c r="I299" s="3" t="s">
        <v>27</v>
      </c>
      <c r="J299" s="3" t="s">
        <v>28</v>
      </c>
      <c r="K299" s="4" t="s">
        <v>28</v>
      </c>
      <c r="L299" s="4" t="s">
        <v>1712</v>
      </c>
      <c r="M299" s="4" t="s">
        <v>1713</v>
      </c>
      <c r="N299" s="4" t="s">
        <v>1714</v>
      </c>
      <c r="O299" s="4" t="s">
        <v>1715</v>
      </c>
      <c r="P299" s="4" t="s">
        <v>1716</v>
      </c>
      <c r="Q299" s="4" t="s">
        <v>1717</v>
      </c>
      <c r="R299" s="3" t="str">
        <f t="shared" si="1"/>
        <v>Outstanding</v>
      </c>
      <c r="S299" s="11" t="s">
        <v>28</v>
      </c>
    </row>
    <row r="300" spans="1:19" ht="60" customHeight="1" x14ac:dyDescent="0.35">
      <c r="A300" s="9" t="s">
        <v>1678</v>
      </c>
      <c r="B300" s="2" t="s">
        <v>1718</v>
      </c>
      <c r="C300" s="1" t="s">
        <v>1719</v>
      </c>
      <c r="D300" s="3" t="s">
        <v>567</v>
      </c>
      <c r="E300" s="3" t="s">
        <v>23</v>
      </c>
      <c r="F300" s="3" t="s">
        <v>24</v>
      </c>
      <c r="G300" s="3" t="s">
        <v>25</v>
      </c>
      <c r="H300" s="3" t="s">
        <v>26</v>
      </c>
      <c r="I300" s="3" t="s">
        <v>27</v>
      </c>
      <c r="J300" s="3" t="s">
        <v>28</v>
      </c>
      <c r="K300" s="4" t="s">
        <v>28</v>
      </c>
      <c r="L300" s="4" t="s">
        <v>1720</v>
      </c>
      <c r="M300" s="4"/>
      <c r="N300" s="4"/>
      <c r="O300" s="4"/>
      <c r="P300" s="4"/>
      <c r="Q300" s="4"/>
      <c r="R300" s="3" t="str">
        <f t="shared" si="1"/>
        <v>Outstanding</v>
      </c>
      <c r="S300" s="11" t="s">
        <v>28</v>
      </c>
    </row>
    <row r="301" spans="1:19" ht="60" customHeight="1" x14ac:dyDescent="0.35">
      <c r="A301" s="9" t="s">
        <v>1678</v>
      </c>
      <c r="B301" s="2" t="s">
        <v>1721</v>
      </c>
      <c r="C301" s="1" t="s">
        <v>1722</v>
      </c>
      <c r="D301" s="3" t="s">
        <v>567</v>
      </c>
      <c r="E301" s="3" t="s">
        <v>23</v>
      </c>
      <c r="F301" s="3" t="s">
        <v>54</v>
      </c>
      <c r="G301" s="3" t="s">
        <v>25</v>
      </c>
      <c r="H301" s="3" t="s">
        <v>26</v>
      </c>
      <c r="I301" s="3" t="s">
        <v>27</v>
      </c>
      <c r="J301" s="3" t="s">
        <v>28</v>
      </c>
      <c r="K301" s="4" t="s">
        <v>28</v>
      </c>
      <c r="L301" s="4" t="s">
        <v>1723</v>
      </c>
      <c r="M301" s="4" t="s">
        <v>1724</v>
      </c>
      <c r="N301" s="4" t="s">
        <v>1725</v>
      </c>
      <c r="O301" s="4" t="s">
        <v>1726</v>
      </c>
      <c r="P301" s="4" t="s">
        <v>1727</v>
      </c>
      <c r="Q301" s="4" t="s">
        <v>1728</v>
      </c>
      <c r="R301" s="3" t="str">
        <f t="shared" si="1"/>
        <v>Outstanding</v>
      </c>
      <c r="S301" s="11" t="s">
        <v>28</v>
      </c>
    </row>
    <row r="302" spans="1:19" ht="60" customHeight="1" x14ac:dyDescent="0.35">
      <c r="A302" s="9" t="s">
        <v>1678</v>
      </c>
      <c r="B302" s="2" t="s">
        <v>1729</v>
      </c>
      <c r="C302" s="1" t="s">
        <v>1730</v>
      </c>
      <c r="D302" s="3" t="s">
        <v>567</v>
      </c>
      <c r="E302" s="3" t="s">
        <v>23</v>
      </c>
      <c r="F302" s="3" t="s">
        <v>54</v>
      </c>
      <c r="G302" s="3" t="s">
        <v>25</v>
      </c>
      <c r="H302" s="3" t="s">
        <v>26</v>
      </c>
      <c r="I302" s="3" t="s">
        <v>27</v>
      </c>
      <c r="J302" s="3" t="s">
        <v>28</v>
      </c>
      <c r="K302" s="4" t="s">
        <v>28</v>
      </c>
      <c r="L302" s="4" t="s">
        <v>1731</v>
      </c>
      <c r="M302" s="4" t="s">
        <v>1732</v>
      </c>
      <c r="N302" s="4" t="s">
        <v>1733</v>
      </c>
      <c r="O302" s="4" t="s">
        <v>1734</v>
      </c>
      <c r="P302" s="4" t="s">
        <v>1735</v>
      </c>
      <c r="Q302" s="4" t="s">
        <v>1736</v>
      </c>
      <c r="R302" s="3" t="str">
        <f t="shared" si="1"/>
        <v>Outstanding</v>
      </c>
      <c r="S302" s="11" t="s">
        <v>28</v>
      </c>
    </row>
    <row r="303" spans="1:19" ht="60" customHeight="1" x14ac:dyDescent="0.35">
      <c r="A303" s="9" t="s">
        <v>1678</v>
      </c>
      <c r="B303" s="2" t="s">
        <v>1737</v>
      </c>
      <c r="C303" s="1" t="s">
        <v>1738</v>
      </c>
      <c r="D303" s="3" t="s">
        <v>567</v>
      </c>
      <c r="E303" s="3" t="s">
        <v>23</v>
      </c>
      <c r="F303" s="3" t="s">
        <v>54</v>
      </c>
      <c r="G303" s="3" t="s">
        <v>25</v>
      </c>
      <c r="H303" s="3" t="s">
        <v>26</v>
      </c>
      <c r="I303" s="3" t="s">
        <v>27</v>
      </c>
      <c r="J303" s="3" t="s">
        <v>28</v>
      </c>
      <c r="K303" s="4" t="s">
        <v>28</v>
      </c>
      <c r="L303" s="4" t="s">
        <v>1739</v>
      </c>
      <c r="M303" s="4" t="s">
        <v>1740</v>
      </c>
      <c r="N303" s="4" t="s">
        <v>1741</v>
      </c>
      <c r="O303" s="4" t="s">
        <v>1742</v>
      </c>
      <c r="P303" s="4" t="s">
        <v>1743</v>
      </c>
      <c r="Q303" s="4" t="s">
        <v>1744</v>
      </c>
      <c r="R303" s="3" t="str">
        <f t="shared" si="1"/>
        <v>Outstanding</v>
      </c>
      <c r="S303" s="11" t="s">
        <v>28</v>
      </c>
    </row>
    <row r="304" spans="1:19" ht="60" customHeight="1" x14ac:dyDescent="0.35">
      <c r="A304" s="9" t="s">
        <v>1678</v>
      </c>
      <c r="B304" s="2" t="s">
        <v>1745</v>
      </c>
      <c r="C304" s="1" t="s">
        <v>1746</v>
      </c>
      <c r="D304" s="3" t="s">
        <v>567</v>
      </c>
      <c r="E304" s="3" t="s">
        <v>23</v>
      </c>
      <c r="F304" s="3" t="s">
        <v>54</v>
      </c>
      <c r="G304" s="3" t="s">
        <v>25</v>
      </c>
      <c r="H304" s="3" t="s">
        <v>26</v>
      </c>
      <c r="I304" s="3" t="s">
        <v>27</v>
      </c>
      <c r="J304" s="3" t="s">
        <v>28</v>
      </c>
      <c r="K304" s="4" t="s">
        <v>28</v>
      </c>
      <c r="L304" s="4" t="s">
        <v>1747</v>
      </c>
      <c r="M304" s="4" t="s">
        <v>1748</v>
      </c>
      <c r="N304" s="4" t="s">
        <v>1749</v>
      </c>
      <c r="O304" s="4" t="s">
        <v>1750</v>
      </c>
      <c r="P304" s="4" t="s">
        <v>1751</v>
      </c>
      <c r="Q304" s="4" t="s">
        <v>1752</v>
      </c>
      <c r="R304" s="3" t="str">
        <f t="shared" si="1"/>
        <v>Outstanding</v>
      </c>
      <c r="S304" s="11" t="s">
        <v>28</v>
      </c>
    </row>
    <row r="305" spans="1:19" ht="60" customHeight="1" x14ac:dyDescent="0.35">
      <c r="A305" s="9" t="s">
        <v>1678</v>
      </c>
      <c r="B305" s="2" t="s">
        <v>1753</v>
      </c>
      <c r="C305" s="1" t="s">
        <v>1754</v>
      </c>
      <c r="D305" s="3" t="s">
        <v>567</v>
      </c>
      <c r="E305" s="3" t="s">
        <v>23</v>
      </c>
      <c r="F305" s="3" t="s">
        <v>54</v>
      </c>
      <c r="G305" s="3" t="s">
        <v>25</v>
      </c>
      <c r="H305" s="3" t="s">
        <v>26</v>
      </c>
      <c r="I305" s="3" t="s">
        <v>27</v>
      </c>
      <c r="J305" s="3" t="s">
        <v>28</v>
      </c>
      <c r="K305" s="4" t="s">
        <v>28</v>
      </c>
      <c r="L305" s="4" t="s">
        <v>1755</v>
      </c>
      <c r="M305" s="4" t="s">
        <v>1756</v>
      </c>
      <c r="N305" s="4" t="s">
        <v>1757</v>
      </c>
      <c r="O305" s="4" t="s">
        <v>1758</v>
      </c>
      <c r="P305" s="4" t="s">
        <v>1759</v>
      </c>
      <c r="Q305" s="4" t="s">
        <v>1760</v>
      </c>
      <c r="R305" s="3" t="str">
        <f t="shared" si="1"/>
        <v>Outstanding</v>
      </c>
      <c r="S305" s="11" t="s">
        <v>28</v>
      </c>
    </row>
    <row r="306" spans="1:19" ht="60" customHeight="1" x14ac:dyDescent="0.35">
      <c r="A306" s="9" t="s">
        <v>1678</v>
      </c>
      <c r="B306" s="2" t="s">
        <v>1761</v>
      </c>
      <c r="C306" s="1" t="s">
        <v>1762</v>
      </c>
      <c r="D306" s="3" t="s">
        <v>567</v>
      </c>
      <c r="E306" s="3" t="s">
        <v>23</v>
      </c>
      <c r="F306" s="3" t="s">
        <v>54</v>
      </c>
      <c r="G306" s="3" t="s">
        <v>25</v>
      </c>
      <c r="H306" s="3" t="s">
        <v>26</v>
      </c>
      <c r="I306" s="3" t="s">
        <v>27</v>
      </c>
      <c r="J306" s="3" t="s">
        <v>28</v>
      </c>
      <c r="K306" s="4" t="s">
        <v>28</v>
      </c>
      <c r="L306" s="4" t="s">
        <v>1763</v>
      </c>
      <c r="M306" s="4" t="s">
        <v>1764</v>
      </c>
      <c r="N306" s="4" t="s">
        <v>1765</v>
      </c>
      <c r="O306" s="4" t="s">
        <v>264</v>
      </c>
      <c r="P306" s="4" t="s">
        <v>1766</v>
      </c>
      <c r="Q306" s="4" t="s">
        <v>1767</v>
      </c>
      <c r="R306" s="3" t="str">
        <f t="shared" si="1"/>
        <v>Outstanding</v>
      </c>
      <c r="S306" s="11" t="s">
        <v>28</v>
      </c>
    </row>
    <row r="307" spans="1:19" ht="60" customHeight="1" x14ac:dyDescent="0.35">
      <c r="A307" s="9" t="s">
        <v>1678</v>
      </c>
      <c r="B307" s="2" t="s">
        <v>1768</v>
      </c>
      <c r="C307" s="1" t="s">
        <v>1769</v>
      </c>
      <c r="D307" s="3" t="s">
        <v>567</v>
      </c>
      <c r="E307" s="3" t="s">
        <v>23</v>
      </c>
      <c r="F307" s="3" t="s">
        <v>54</v>
      </c>
      <c r="G307" s="3" t="s">
        <v>25</v>
      </c>
      <c r="H307" s="3" t="s">
        <v>26</v>
      </c>
      <c r="I307" s="3" t="s">
        <v>27</v>
      </c>
      <c r="J307" s="3" t="s">
        <v>28</v>
      </c>
      <c r="K307" s="4" t="s">
        <v>28</v>
      </c>
      <c r="L307" s="4" t="s">
        <v>1770</v>
      </c>
      <c r="M307" s="4" t="s">
        <v>1771</v>
      </c>
      <c r="N307" s="4" t="s">
        <v>1772</v>
      </c>
      <c r="O307" s="4" t="s">
        <v>1773</v>
      </c>
      <c r="P307" s="4" t="s">
        <v>576</v>
      </c>
      <c r="Q307" s="4" t="s">
        <v>1774</v>
      </c>
      <c r="R307" s="3" t="str">
        <f t="shared" si="1"/>
        <v>Outstanding</v>
      </c>
      <c r="S307" s="11" t="s">
        <v>28</v>
      </c>
    </row>
    <row r="308" spans="1:19" ht="60" customHeight="1" x14ac:dyDescent="0.35">
      <c r="A308" s="9" t="s">
        <v>1678</v>
      </c>
      <c r="B308" s="2" t="s">
        <v>1775</v>
      </c>
      <c r="C308" s="1" t="s">
        <v>1776</v>
      </c>
      <c r="D308" s="3" t="s">
        <v>567</v>
      </c>
      <c r="E308" s="3" t="s">
        <v>23</v>
      </c>
      <c r="F308" s="3" t="s">
        <v>54</v>
      </c>
      <c r="G308" s="3" t="s">
        <v>25</v>
      </c>
      <c r="H308" s="3" t="s">
        <v>26</v>
      </c>
      <c r="I308" s="3" t="s">
        <v>27</v>
      </c>
      <c r="J308" s="3" t="s">
        <v>28</v>
      </c>
      <c r="K308" s="4" t="s">
        <v>28</v>
      </c>
      <c r="L308" s="4" t="s">
        <v>1777</v>
      </c>
      <c r="M308" s="4" t="s">
        <v>1778</v>
      </c>
      <c r="N308" s="4" t="s">
        <v>1779</v>
      </c>
      <c r="O308" s="4" t="s">
        <v>1780</v>
      </c>
      <c r="P308" s="4" t="s">
        <v>576</v>
      </c>
      <c r="Q308" s="4" t="s">
        <v>1781</v>
      </c>
      <c r="R308" s="3" t="str">
        <f t="shared" si="1"/>
        <v>Outstanding</v>
      </c>
      <c r="S308" s="11" t="s">
        <v>28</v>
      </c>
    </row>
    <row r="309" spans="1:19" ht="60" customHeight="1" x14ac:dyDescent="0.35">
      <c r="A309" s="9" t="s">
        <v>1782</v>
      </c>
      <c r="B309" s="2" t="s">
        <v>1783</v>
      </c>
      <c r="C309" s="1" t="s">
        <v>1784</v>
      </c>
      <c r="D309" s="3" t="s">
        <v>567</v>
      </c>
      <c r="E309" s="3" t="s">
        <v>23</v>
      </c>
      <c r="F309" s="3" t="s">
        <v>24</v>
      </c>
      <c r="G309" s="3" t="s">
        <v>25</v>
      </c>
      <c r="H309" s="3" t="s">
        <v>26</v>
      </c>
      <c r="I309" s="3" t="s">
        <v>27</v>
      </c>
      <c r="J309" s="3" t="s">
        <v>28</v>
      </c>
      <c r="K309" s="4" t="s">
        <v>28</v>
      </c>
      <c r="L309" s="4" t="s">
        <v>1785</v>
      </c>
      <c r="M309" s="4" t="s">
        <v>1786</v>
      </c>
      <c r="N309" s="4"/>
      <c r="O309" s="4"/>
      <c r="P309" s="4"/>
      <c r="Q309" s="4"/>
      <c r="R309" s="3" t="str">
        <f t="shared" si="1"/>
        <v>Outstanding</v>
      </c>
      <c r="S309" s="11" t="s">
        <v>28</v>
      </c>
    </row>
    <row r="310" spans="1:19" ht="60" customHeight="1" x14ac:dyDescent="0.35">
      <c r="A310" s="9" t="s">
        <v>1782</v>
      </c>
      <c r="B310" s="2" t="s">
        <v>1787</v>
      </c>
      <c r="C310" s="1" t="s">
        <v>1788</v>
      </c>
      <c r="D310" s="3" t="s">
        <v>567</v>
      </c>
      <c r="E310" s="3" t="s">
        <v>23</v>
      </c>
      <c r="F310" s="3" t="s">
        <v>54</v>
      </c>
      <c r="G310" s="3" t="s">
        <v>25</v>
      </c>
      <c r="H310" s="3" t="s">
        <v>26</v>
      </c>
      <c r="I310" s="3" t="s">
        <v>27</v>
      </c>
      <c r="J310" s="3" t="s">
        <v>28</v>
      </c>
      <c r="K310" s="4" t="s">
        <v>28</v>
      </c>
      <c r="L310" s="4" t="s">
        <v>1789</v>
      </c>
      <c r="M310" s="4" t="s">
        <v>1790</v>
      </c>
      <c r="N310" s="4" t="s">
        <v>1791</v>
      </c>
      <c r="O310" s="4" t="s">
        <v>264</v>
      </c>
      <c r="P310" s="4" t="s">
        <v>1792</v>
      </c>
      <c r="Q310" s="4" t="s">
        <v>1793</v>
      </c>
      <c r="R310" s="3" t="str">
        <f t="shared" si="1"/>
        <v>Outstanding</v>
      </c>
      <c r="S310" s="11" t="s">
        <v>28</v>
      </c>
    </row>
    <row r="311" spans="1:19" ht="60" customHeight="1" x14ac:dyDescent="0.35">
      <c r="A311" s="9" t="s">
        <v>1794</v>
      </c>
      <c r="B311" s="2" t="s">
        <v>1795</v>
      </c>
      <c r="C311" s="1" t="s">
        <v>1796</v>
      </c>
      <c r="D311" s="3" t="s">
        <v>567</v>
      </c>
      <c r="E311" s="3" t="s">
        <v>23</v>
      </c>
      <c r="F311" s="3" t="s">
        <v>24</v>
      </c>
      <c r="G311" s="3" t="s">
        <v>25</v>
      </c>
      <c r="H311" s="3" t="s">
        <v>26</v>
      </c>
      <c r="I311" s="3" t="s">
        <v>27</v>
      </c>
      <c r="J311" s="3" t="s">
        <v>28</v>
      </c>
      <c r="K311" s="4" t="s">
        <v>28</v>
      </c>
      <c r="L311" s="4" t="s">
        <v>1797</v>
      </c>
      <c r="M311" s="4" t="s">
        <v>1798</v>
      </c>
      <c r="N311" s="4"/>
      <c r="O311" s="4"/>
      <c r="P311" s="4"/>
      <c r="Q311" s="4"/>
      <c r="R311" s="3" t="str">
        <f t="shared" si="1"/>
        <v>Outstanding</v>
      </c>
      <c r="S311" s="11" t="s">
        <v>28</v>
      </c>
    </row>
    <row r="312" spans="1:19" ht="60" customHeight="1" x14ac:dyDescent="0.35">
      <c r="A312" s="9" t="s">
        <v>1794</v>
      </c>
      <c r="B312" s="2" t="s">
        <v>1799</v>
      </c>
      <c r="C312" s="1" t="s">
        <v>1800</v>
      </c>
      <c r="D312" s="3" t="s">
        <v>567</v>
      </c>
      <c r="E312" s="3" t="s">
        <v>23</v>
      </c>
      <c r="F312" s="3" t="s">
        <v>24</v>
      </c>
      <c r="G312" s="3" t="s">
        <v>25</v>
      </c>
      <c r="H312" s="3" t="s">
        <v>26</v>
      </c>
      <c r="I312" s="3" t="s">
        <v>27</v>
      </c>
      <c r="J312" s="3" t="s">
        <v>28</v>
      </c>
      <c r="K312" s="4" t="s">
        <v>28</v>
      </c>
      <c r="L312" s="4" t="s">
        <v>1801</v>
      </c>
      <c r="M312" s="4"/>
      <c r="N312" s="4"/>
      <c r="O312" s="4"/>
      <c r="P312" s="4"/>
      <c r="Q312" s="4"/>
      <c r="R312" s="3" t="str">
        <f t="shared" si="1"/>
        <v>Outstanding</v>
      </c>
      <c r="S312" s="11" t="s">
        <v>28</v>
      </c>
    </row>
    <row r="313" spans="1:19" ht="60" customHeight="1" x14ac:dyDescent="0.35">
      <c r="A313" s="9" t="s">
        <v>1794</v>
      </c>
      <c r="B313" s="2" t="s">
        <v>1802</v>
      </c>
      <c r="C313" s="1" t="s">
        <v>1803</v>
      </c>
      <c r="D313" s="3" t="s">
        <v>567</v>
      </c>
      <c r="E313" s="3" t="s">
        <v>23</v>
      </c>
      <c r="F313" s="3" t="s">
        <v>54</v>
      </c>
      <c r="G313" s="3" t="s">
        <v>25</v>
      </c>
      <c r="H313" s="3" t="s">
        <v>26</v>
      </c>
      <c r="I313" s="3" t="s">
        <v>27</v>
      </c>
      <c r="J313" s="3" t="s">
        <v>28</v>
      </c>
      <c r="K313" s="4" t="s">
        <v>28</v>
      </c>
      <c r="L313" s="4" t="s">
        <v>1804</v>
      </c>
      <c r="M313" s="4" t="s">
        <v>1805</v>
      </c>
      <c r="N313" s="4" t="s">
        <v>1806</v>
      </c>
      <c r="O313" s="4" t="s">
        <v>1807</v>
      </c>
      <c r="P313" s="4" t="s">
        <v>1808</v>
      </c>
      <c r="Q313" s="4" t="s">
        <v>1809</v>
      </c>
      <c r="R313" s="3" t="str">
        <f t="shared" si="1"/>
        <v>Outstanding</v>
      </c>
      <c r="S313" s="11" t="s">
        <v>28</v>
      </c>
    </row>
    <row r="314" spans="1:19" ht="60" customHeight="1" x14ac:dyDescent="0.35">
      <c r="A314" s="9" t="s">
        <v>1794</v>
      </c>
      <c r="B314" s="2" t="s">
        <v>1810</v>
      </c>
      <c r="C314" s="1" t="s">
        <v>1811</v>
      </c>
      <c r="D314" s="3" t="s">
        <v>567</v>
      </c>
      <c r="E314" s="3" t="s">
        <v>23</v>
      </c>
      <c r="F314" s="3" t="s">
        <v>24</v>
      </c>
      <c r="G314" s="3" t="s">
        <v>25</v>
      </c>
      <c r="H314" s="3" t="s">
        <v>26</v>
      </c>
      <c r="I314" s="3" t="s">
        <v>27</v>
      </c>
      <c r="J314" s="3" t="s">
        <v>28</v>
      </c>
      <c r="K314" s="4" t="s">
        <v>28</v>
      </c>
      <c r="L314" s="4" t="s">
        <v>1812</v>
      </c>
      <c r="M314" s="4"/>
      <c r="N314" s="4"/>
      <c r="O314" s="4"/>
      <c r="P314" s="4"/>
      <c r="Q314" s="4"/>
      <c r="R314" s="3" t="str">
        <f t="shared" si="1"/>
        <v>Outstanding</v>
      </c>
      <c r="S314" s="11" t="s">
        <v>28</v>
      </c>
    </row>
    <row r="315" spans="1:19" ht="60" customHeight="1" x14ac:dyDescent="0.35">
      <c r="A315" s="9" t="s">
        <v>1813</v>
      </c>
      <c r="B315" s="2" t="s">
        <v>1814</v>
      </c>
      <c r="C315" s="1" t="s">
        <v>1815</v>
      </c>
      <c r="D315" s="3" t="s">
        <v>567</v>
      </c>
      <c r="E315" s="3" t="s">
        <v>23</v>
      </c>
      <c r="F315" s="3" t="s">
        <v>24</v>
      </c>
      <c r="G315" s="3" t="s">
        <v>25</v>
      </c>
      <c r="H315" s="3" t="s">
        <v>26</v>
      </c>
      <c r="I315" s="3" t="s">
        <v>27</v>
      </c>
      <c r="J315" s="3" t="s">
        <v>28</v>
      </c>
      <c r="K315" s="4" t="s">
        <v>28</v>
      </c>
      <c r="L315" s="4" t="s">
        <v>1816</v>
      </c>
      <c r="M315" s="4" t="s">
        <v>1817</v>
      </c>
      <c r="N315" s="4"/>
      <c r="O315" s="4"/>
      <c r="P315" s="4"/>
      <c r="Q315" s="4"/>
      <c r="R315" s="3" t="str">
        <f t="shared" si="1"/>
        <v>Outstanding</v>
      </c>
      <c r="S315" s="11" t="s">
        <v>28</v>
      </c>
    </row>
    <row r="316" spans="1:19" ht="60" customHeight="1" x14ac:dyDescent="0.35">
      <c r="A316" s="9" t="s">
        <v>1813</v>
      </c>
      <c r="B316" s="2" t="s">
        <v>1818</v>
      </c>
      <c r="C316" s="1" t="s">
        <v>1819</v>
      </c>
      <c r="D316" s="3" t="s">
        <v>567</v>
      </c>
      <c r="E316" s="3" t="s">
        <v>23</v>
      </c>
      <c r="F316" s="3" t="s">
        <v>24</v>
      </c>
      <c r="G316" s="3" t="s">
        <v>25</v>
      </c>
      <c r="H316" s="3" t="s">
        <v>26</v>
      </c>
      <c r="I316" s="3" t="s">
        <v>27</v>
      </c>
      <c r="J316" s="3" t="s">
        <v>28</v>
      </c>
      <c r="K316" s="4" t="s">
        <v>28</v>
      </c>
      <c r="L316" s="4" t="s">
        <v>1820</v>
      </c>
      <c r="M316" s="4"/>
      <c r="N316" s="4"/>
      <c r="O316" s="4"/>
      <c r="P316" s="4"/>
      <c r="Q316" s="4"/>
      <c r="R316" s="3" t="str">
        <f t="shared" si="1"/>
        <v>Outstanding</v>
      </c>
      <c r="S316" s="11" t="s">
        <v>28</v>
      </c>
    </row>
    <row r="317" spans="1:19" ht="60" customHeight="1" x14ac:dyDescent="0.35">
      <c r="A317" s="9" t="s">
        <v>1821</v>
      </c>
      <c r="B317" s="2" t="s">
        <v>1822</v>
      </c>
      <c r="C317" s="1" t="s">
        <v>1823</v>
      </c>
      <c r="D317" s="3" t="s">
        <v>567</v>
      </c>
      <c r="E317" s="3" t="s">
        <v>23</v>
      </c>
      <c r="F317" s="3" t="s">
        <v>24</v>
      </c>
      <c r="G317" s="3" t="s">
        <v>25</v>
      </c>
      <c r="H317" s="3" t="s">
        <v>26</v>
      </c>
      <c r="I317" s="3" t="s">
        <v>27</v>
      </c>
      <c r="J317" s="3" t="s">
        <v>28</v>
      </c>
      <c r="K317" s="4" t="s">
        <v>28</v>
      </c>
      <c r="L317" s="4" t="s">
        <v>1824</v>
      </c>
      <c r="M317" s="4" t="s">
        <v>1825</v>
      </c>
      <c r="N317" s="4"/>
      <c r="O317" s="4"/>
      <c r="P317" s="4"/>
      <c r="Q317" s="4"/>
      <c r="R317" s="3" t="str">
        <f t="shared" si="1"/>
        <v>Outstanding</v>
      </c>
      <c r="S317" s="11" t="s">
        <v>28</v>
      </c>
    </row>
    <row r="318" spans="1:19" ht="60" customHeight="1" x14ac:dyDescent="0.35">
      <c r="A318" s="9" t="s">
        <v>1821</v>
      </c>
      <c r="B318" s="2" t="s">
        <v>1826</v>
      </c>
      <c r="C318" s="1" t="s">
        <v>1827</v>
      </c>
      <c r="D318" s="3" t="s">
        <v>567</v>
      </c>
      <c r="E318" s="3" t="s">
        <v>23</v>
      </c>
      <c r="F318" s="3" t="s">
        <v>54</v>
      </c>
      <c r="G318" s="3" t="s">
        <v>25</v>
      </c>
      <c r="H318" s="3" t="s">
        <v>26</v>
      </c>
      <c r="I318" s="3" t="s">
        <v>27</v>
      </c>
      <c r="J318" s="3" t="s">
        <v>28</v>
      </c>
      <c r="K318" s="4" t="s">
        <v>28</v>
      </c>
      <c r="L318" s="4" t="s">
        <v>1828</v>
      </c>
      <c r="M318" s="4" t="s">
        <v>1829</v>
      </c>
      <c r="N318" s="4" t="s">
        <v>1830</v>
      </c>
      <c r="O318" s="4" t="s">
        <v>1831</v>
      </c>
      <c r="P318" s="4" t="s">
        <v>1832</v>
      </c>
      <c r="Q318" s="4" t="s">
        <v>1833</v>
      </c>
      <c r="R318" s="3" t="str">
        <f t="shared" si="1"/>
        <v>Outstanding</v>
      </c>
      <c r="S318" s="11" t="s">
        <v>28</v>
      </c>
    </row>
    <row r="319" spans="1:19" ht="60" customHeight="1" x14ac:dyDescent="0.35">
      <c r="A319" s="9" t="s">
        <v>1821</v>
      </c>
      <c r="B319" s="2" t="s">
        <v>1834</v>
      </c>
      <c r="C319" s="1" t="s">
        <v>1835</v>
      </c>
      <c r="D319" s="3" t="s">
        <v>567</v>
      </c>
      <c r="E319" s="3" t="s">
        <v>23</v>
      </c>
      <c r="F319" s="3" t="s">
        <v>54</v>
      </c>
      <c r="G319" s="3" t="s">
        <v>25</v>
      </c>
      <c r="H319" s="3" t="s">
        <v>26</v>
      </c>
      <c r="I319" s="3" t="s">
        <v>27</v>
      </c>
      <c r="J319" s="3" t="s">
        <v>28</v>
      </c>
      <c r="K319" s="4" t="s">
        <v>28</v>
      </c>
      <c r="L319" s="4" t="s">
        <v>1836</v>
      </c>
      <c r="M319" s="4" t="s">
        <v>1837</v>
      </c>
      <c r="N319" s="4" t="s">
        <v>1830</v>
      </c>
      <c r="O319" s="4" t="s">
        <v>1838</v>
      </c>
      <c r="P319" s="4" t="s">
        <v>1839</v>
      </c>
      <c r="Q319" s="4" t="s">
        <v>1840</v>
      </c>
      <c r="R319" s="3" t="str">
        <f t="shared" si="1"/>
        <v>Outstanding</v>
      </c>
      <c r="S319" s="11" t="s">
        <v>28</v>
      </c>
    </row>
    <row r="320" spans="1:19" ht="60" customHeight="1" x14ac:dyDescent="0.35">
      <c r="A320" s="9" t="s">
        <v>1821</v>
      </c>
      <c r="B320" s="2" t="s">
        <v>1841</v>
      </c>
      <c r="C320" s="1" t="s">
        <v>1842</v>
      </c>
      <c r="D320" s="3" t="s">
        <v>567</v>
      </c>
      <c r="E320" s="3" t="s">
        <v>23</v>
      </c>
      <c r="F320" s="3" t="s">
        <v>54</v>
      </c>
      <c r="G320" s="3" t="s">
        <v>25</v>
      </c>
      <c r="H320" s="3" t="s">
        <v>26</v>
      </c>
      <c r="I320" s="3" t="s">
        <v>27</v>
      </c>
      <c r="J320" s="3" t="s">
        <v>28</v>
      </c>
      <c r="K320" s="4" t="s">
        <v>28</v>
      </c>
      <c r="L320" s="4" t="s">
        <v>1843</v>
      </c>
      <c r="M320" s="4" t="s">
        <v>1844</v>
      </c>
      <c r="N320" s="4" t="s">
        <v>1830</v>
      </c>
      <c r="O320" s="4" t="s">
        <v>1845</v>
      </c>
      <c r="P320" s="4" t="s">
        <v>1846</v>
      </c>
      <c r="Q320" s="4" t="s">
        <v>1847</v>
      </c>
      <c r="R320" s="3" t="str">
        <f t="shared" si="1"/>
        <v>Outstanding</v>
      </c>
      <c r="S320" s="11" t="s">
        <v>28</v>
      </c>
    </row>
    <row r="321" spans="1:19" ht="60" customHeight="1" x14ac:dyDescent="0.35">
      <c r="A321" s="9" t="s">
        <v>1821</v>
      </c>
      <c r="B321" s="2" t="s">
        <v>1848</v>
      </c>
      <c r="C321" s="1" t="s">
        <v>1849</v>
      </c>
      <c r="D321" s="3" t="s">
        <v>567</v>
      </c>
      <c r="E321" s="3" t="s">
        <v>23</v>
      </c>
      <c r="F321" s="3" t="s">
        <v>54</v>
      </c>
      <c r="G321" s="3" t="s">
        <v>25</v>
      </c>
      <c r="H321" s="3" t="s">
        <v>26</v>
      </c>
      <c r="I321" s="3" t="s">
        <v>27</v>
      </c>
      <c r="J321" s="3" t="s">
        <v>28</v>
      </c>
      <c r="K321" s="4" t="s">
        <v>28</v>
      </c>
      <c r="L321" s="4" t="s">
        <v>1850</v>
      </c>
      <c r="M321" s="4" t="s">
        <v>1851</v>
      </c>
      <c r="N321" s="4" t="s">
        <v>1852</v>
      </c>
      <c r="O321" s="4" t="s">
        <v>1853</v>
      </c>
      <c r="P321" s="4" t="s">
        <v>1854</v>
      </c>
      <c r="Q321" s="4" t="s">
        <v>1855</v>
      </c>
      <c r="R321" s="3" t="str">
        <f t="shared" si="1"/>
        <v>Outstanding</v>
      </c>
      <c r="S321" s="11" t="s">
        <v>28</v>
      </c>
    </row>
    <row r="322" spans="1:19" ht="60" customHeight="1" x14ac:dyDescent="0.35">
      <c r="A322" s="9" t="s">
        <v>1856</v>
      </c>
      <c r="B322" s="2" t="s">
        <v>1857</v>
      </c>
      <c r="C322" s="1" t="s">
        <v>1858</v>
      </c>
      <c r="D322" s="3" t="s">
        <v>567</v>
      </c>
      <c r="E322" s="3" t="s">
        <v>23</v>
      </c>
      <c r="F322" s="3" t="s">
        <v>24</v>
      </c>
      <c r="G322" s="3" t="s">
        <v>25</v>
      </c>
      <c r="H322" s="3" t="s">
        <v>26</v>
      </c>
      <c r="I322" s="3" t="s">
        <v>27</v>
      </c>
      <c r="J322" s="3" t="s">
        <v>28</v>
      </c>
      <c r="K322" s="4" t="s">
        <v>28</v>
      </c>
      <c r="L322" s="4" t="s">
        <v>1859</v>
      </c>
      <c r="M322" s="4" t="s">
        <v>1860</v>
      </c>
      <c r="N322" s="4"/>
      <c r="O322" s="4"/>
      <c r="P322" s="4"/>
      <c r="Q322" s="4"/>
      <c r="R322" s="3" t="str">
        <f t="shared" si="1"/>
        <v>Outstanding</v>
      </c>
      <c r="S322" s="11" t="s">
        <v>28</v>
      </c>
    </row>
    <row r="323" spans="1:19" ht="60" customHeight="1" x14ac:dyDescent="0.35">
      <c r="A323" s="9" t="s">
        <v>1856</v>
      </c>
      <c r="B323" s="2" t="s">
        <v>1861</v>
      </c>
      <c r="C323" s="1" t="s">
        <v>1862</v>
      </c>
      <c r="D323" s="3" t="s">
        <v>567</v>
      </c>
      <c r="E323" s="3" t="s">
        <v>23</v>
      </c>
      <c r="F323" s="3" t="s">
        <v>54</v>
      </c>
      <c r="G323" s="3" t="s">
        <v>25</v>
      </c>
      <c r="H323" s="3" t="s">
        <v>26</v>
      </c>
      <c r="I323" s="3" t="s">
        <v>27</v>
      </c>
      <c r="J323" s="3" t="s">
        <v>28</v>
      </c>
      <c r="K323" s="4" t="s">
        <v>28</v>
      </c>
      <c r="L323" s="4" t="s">
        <v>1863</v>
      </c>
      <c r="M323" s="4" t="s">
        <v>1864</v>
      </c>
      <c r="N323" s="4" t="s">
        <v>1865</v>
      </c>
      <c r="O323" s="4" t="s">
        <v>1866</v>
      </c>
      <c r="P323" s="4" t="s">
        <v>1867</v>
      </c>
      <c r="Q323" s="4" t="s">
        <v>1868</v>
      </c>
      <c r="R323" s="3" t="str">
        <f t="shared" si="1"/>
        <v>Outstanding</v>
      </c>
      <c r="S323" s="11" t="s">
        <v>28</v>
      </c>
    </row>
    <row r="324" spans="1:19" ht="60" customHeight="1" x14ac:dyDescent="0.35">
      <c r="A324" s="9" t="s">
        <v>1856</v>
      </c>
      <c r="B324" s="2" t="s">
        <v>1869</v>
      </c>
      <c r="C324" s="1" t="s">
        <v>1870</v>
      </c>
      <c r="D324" s="3" t="s">
        <v>567</v>
      </c>
      <c r="E324" s="3" t="s">
        <v>23</v>
      </c>
      <c r="F324" s="3" t="s">
        <v>54</v>
      </c>
      <c r="G324" s="3" t="s">
        <v>25</v>
      </c>
      <c r="H324" s="3" t="s">
        <v>26</v>
      </c>
      <c r="I324" s="3" t="s">
        <v>27</v>
      </c>
      <c r="J324" s="3" t="s">
        <v>28</v>
      </c>
      <c r="K324" s="4" t="s">
        <v>28</v>
      </c>
      <c r="L324" s="4" t="s">
        <v>1871</v>
      </c>
      <c r="M324" s="4" t="s">
        <v>1872</v>
      </c>
      <c r="N324" s="4" t="s">
        <v>1873</v>
      </c>
      <c r="O324" s="4" t="s">
        <v>1874</v>
      </c>
      <c r="P324" s="4" t="s">
        <v>1875</v>
      </c>
      <c r="Q324" s="4" t="s">
        <v>1876</v>
      </c>
      <c r="R324" s="3" t="str">
        <f t="shared" si="1"/>
        <v>Outstanding</v>
      </c>
      <c r="S324" s="11" t="s">
        <v>28</v>
      </c>
    </row>
    <row r="325" spans="1:19" ht="60" customHeight="1" x14ac:dyDescent="0.35">
      <c r="A325" s="9" t="s">
        <v>1856</v>
      </c>
      <c r="B325" s="2" t="s">
        <v>1877</v>
      </c>
      <c r="C325" s="1" t="s">
        <v>1878</v>
      </c>
      <c r="D325" s="3" t="s">
        <v>567</v>
      </c>
      <c r="E325" s="3" t="s">
        <v>23</v>
      </c>
      <c r="F325" s="3" t="s">
        <v>54</v>
      </c>
      <c r="G325" s="3" t="s">
        <v>25</v>
      </c>
      <c r="H325" s="3" t="s">
        <v>26</v>
      </c>
      <c r="I325" s="3" t="s">
        <v>27</v>
      </c>
      <c r="J325" s="3" t="s">
        <v>28</v>
      </c>
      <c r="K325" s="4" t="s">
        <v>28</v>
      </c>
      <c r="L325" s="4" t="s">
        <v>1879</v>
      </c>
      <c r="M325" s="4" t="s">
        <v>1880</v>
      </c>
      <c r="N325" s="4" t="s">
        <v>1881</v>
      </c>
      <c r="O325" s="4" t="s">
        <v>1882</v>
      </c>
      <c r="P325" s="4" t="s">
        <v>1883</v>
      </c>
      <c r="Q325" s="4" t="s">
        <v>1884</v>
      </c>
      <c r="R325" s="3" t="str">
        <f t="shared" si="1"/>
        <v>Outstanding</v>
      </c>
      <c r="S325" s="11" t="s">
        <v>28</v>
      </c>
    </row>
    <row r="326" spans="1:19" ht="60" customHeight="1" x14ac:dyDescent="0.35">
      <c r="A326" s="9" t="s">
        <v>1856</v>
      </c>
      <c r="B326" s="2" t="s">
        <v>1885</v>
      </c>
      <c r="C326" s="1" t="s">
        <v>1886</v>
      </c>
      <c r="D326" s="3" t="s">
        <v>567</v>
      </c>
      <c r="E326" s="3" t="s">
        <v>23</v>
      </c>
      <c r="F326" s="3" t="s">
        <v>54</v>
      </c>
      <c r="G326" s="3" t="s">
        <v>25</v>
      </c>
      <c r="H326" s="3" t="s">
        <v>26</v>
      </c>
      <c r="I326" s="3" t="s">
        <v>27</v>
      </c>
      <c r="J326" s="3" t="s">
        <v>28</v>
      </c>
      <c r="K326" s="4" t="s">
        <v>28</v>
      </c>
      <c r="L326" s="4" t="s">
        <v>1887</v>
      </c>
      <c r="M326" s="4" t="s">
        <v>1888</v>
      </c>
      <c r="N326" s="4" t="s">
        <v>1889</v>
      </c>
      <c r="O326" s="4" t="s">
        <v>264</v>
      </c>
      <c r="P326" s="4" t="s">
        <v>1890</v>
      </c>
      <c r="Q326" s="4" t="s">
        <v>1891</v>
      </c>
      <c r="R326" s="3" t="str">
        <f t="shared" si="1"/>
        <v>Outstanding</v>
      </c>
      <c r="S326" s="11" t="s">
        <v>28</v>
      </c>
    </row>
    <row r="327" spans="1:19" ht="60" customHeight="1" x14ac:dyDescent="0.35">
      <c r="A327" s="9" t="s">
        <v>1856</v>
      </c>
      <c r="B327" s="2" t="s">
        <v>1892</v>
      </c>
      <c r="C327" s="1" t="s">
        <v>1893</v>
      </c>
      <c r="D327" s="3" t="s">
        <v>567</v>
      </c>
      <c r="E327" s="3" t="s">
        <v>23</v>
      </c>
      <c r="F327" s="3" t="s">
        <v>54</v>
      </c>
      <c r="G327" s="3" t="s">
        <v>25</v>
      </c>
      <c r="H327" s="3" t="s">
        <v>26</v>
      </c>
      <c r="I327" s="3" t="s">
        <v>27</v>
      </c>
      <c r="J327" s="3" t="s">
        <v>28</v>
      </c>
      <c r="K327" s="4" t="s">
        <v>28</v>
      </c>
      <c r="L327" s="4" t="s">
        <v>1894</v>
      </c>
      <c r="M327" s="4" t="s">
        <v>1895</v>
      </c>
      <c r="N327" s="4" t="s">
        <v>1896</v>
      </c>
      <c r="O327" s="4" t="s">
        <v>264</v>
      </c>
      <c r="P327" s="4" t="s">
        <v>1897</v>
      </c>
      <c r="Q327" s="4" t="s">
        <v>1898</v>
      </c>
      <c r="R327" s="3" t="str">
        <f t="shared" si="1"/>
        <v>Outstanding</v>
      </c>
      <c r="S327" s="11" t="s">
        <v>28</v>
      </c>
    </row>
    <row r="328" spans="1:19" ht="60" customHeight="1" x14ac:dyDescent="0.35">
      <c r="A328" s="9" t="s">
        <v>1856</v>
      </c>
      <c r="B328" s="2" t="s">
        <v>1899</v>
      </c>
      <c r="C328" s="1" t="s">
        <v>1900</v>
      </c>
      <c r="D328" s="3" t="s">
        <v>567</v>
      </c>
      <c r="E328" s="3" t="s">
        <v>23</v>
      </c>
      <c r="F328" s="3" t="s">
        <v>54</v>
      </c>
      <c r="G328" s="3" t="s">
        <v>25</v>
      </c>
      <c r="H328" s="3" t="s">
        <v>26</v>
      </c>
      <c r="I328" s="3" t="s">
        <v>27</v>
      </c>
      <c r="J328" s="3" t="s">
        <v>28</v>
      </c>
      <c r="K328" s="4" t="s">
        <v>28</v>
      </c>
      <c r="L328" s="4" t="s">
        <v>1901</v>
      </c>
      <c r="M328" s="4" t="s">
        <v>1902</v>
      </c>
      <c r="N328" s="4" t="s">
        <v>1903</v>
      </c>
      <c r="O328" s="4" t="s">
        <v>1904</v>
      </c>
      <c r="P328" s="4" t="s">
        <v>1905</v>
      </c>
      <c r="Q328" s="4" t="s">
        <v>1906</v>
      </c>
      <c r="R328" s="3" t="str">
        <f t="shared" si="1"/>
        <v>Outstanding</v>
      </c>
      <c r="S328" s="11" t="s">
        <v>28</v>
      </c>
    </row>
    <row r="329" spans="1:19" ht="60" customHeight="1" x14ac:dyDescent="0.35">
      <c r="A329" s="9" t="s">
        <v>1856</v>
      </c>
      <c r="B329" s="2" t="s">
        <v>1907</v>
      </c>
      <c r="C329" s="1" t="s">
        <v>1908</v>
      </c>
      <c r="D329" s="3" t="s">
        <v>567</v>
      </c>
      <c r="E329" s="3" t="s">
        <v>23</v>
      </c>
      <c r="F329" s="3" t="s">
        <v>54</v>
      </c>
      <c r="G329" s="3" t="s">
        <v>25</v>
      </c>
      <c r="H329" s="3" t="s">
        <v>26</v>
      </c>
      <c r="I329" s="3" t="s">
        <v>27</v>
      </c>
      <c r="J329" s="3" t="s">
        <v>28</v>
      </c>
      <c r="K329" s="4" t="s">
        <v>28</v>
      </c>
      <c r="L329" s="4" t="s">
        <v>1909</v>
      </c>
      <c r="M329" s="4" t="s">
        <v>1910</v>
      </c>
      <c r="N329" s="4" t="s">
        <v>1911</v>
      </c>
      <c r="O329" s="4" t="s">
        <v>264</v>
      </c>
      <c r="P329" s="4" t="s">
        <v>1912</v>
      </c>
      <c r="Q329" s="4" t="s">
        <v>1913</v>
      </c>
      <c r="R329" s="3" t="str">
        <f t="shared" si="1"/>
        <v>Outstanding</v>
      </c>
      <c r="S329" s="11" t="s">
        <v>28</v>
      </c>
    </row>
    <row r="330" spans="1:19" ht="60" customHeight="1" x14ac:dyDescent="0.35">
      <c r="A330" s="9" t="s">
        <v>1856</v>
      </c>
      <c r="B330" s="2" t="s">
        <v>1914</v>
      </c>
      <c r="C330" s="1" t="s">
        <v>1915</v>
      </c>
      <c r="D330" s="3" t="s">
        <v>567</v>
      </c>
      <c r="E330" s="3" t="s">
        <v>23</v>
      </c>
      <c r="F330" s="3" t="s">
        <v>54</v>
      </c>
      <c r="G330" s="3" t="s">
        <v>25</v>
      </c>
      <c r="H330" s="3" t="s">
        <v>26</v>
      </c>
      <c r="I330" s="3" t="s">
        <v>27</v>
      </c>
      <c r="J330" s="3" t="s">
        <v>28</v>
      </c>
      <c r="K330" s="4" t="s">
        <v>28</v>
      </c>
      <c r="L330" s="4" t="s">
        <v>1916</v>
      </c>
      <c r="M330" s="4" t="s">
        <v>1917</v>
      </c>
      <c r="N330" s="4" t="s">
        <v>1918</v>
      </c>
      <c r="O330" s="4" t="s">
        <v>1919</v>
      </c>
      <c r="P330" s="4" t="s">
        <v>1920</v>
      </c>
      <c r="Q330" s="4" t="s">
        <v>1921</v>
      </c>
      <c r="R330" s="3" t="str">
        <f t="shared" si="1"/>
        <v>Outstanding</v>
      </c>
      <c r="S330" s="11" t="s">
        <v>28</v>
      </c>
    </row>
    <row r="331" spans="1:19" ht="60" customHeight="1" x14ac:dyDescent="0.35">
      <c r="A331" s="9" t="s">
        <v>1856</v>
      </c>
      <c r="B331" s="2" t="s">
        <v>1922</v>
      </c>
      <c r="C331" s="1" t="s">
        <v>1923</v>
      </c>
      <c r="D331" s="3" t="s">
        <v>567</v>
      </c>
      <c r="E331" s="3" t="s">
        <v>23</v>
      </c>
      <c r="F331" s="3" t="s">
        <v>54</v>
      </c>
      <c r="G331" s="3" t="s">
        <v>25</v>
      </c>
      <c r="H331" s="3" t="s">
        <v>26</v>
      </c>
      <c r="I331" s="3" t="s">
        <v>27</v>
      </c>
      <c r="J331" s="3" t="s">
        <v>28</v>
      </c>
      <c r="K331" s="4" t="s">
        <v>28</v>
      </c>
      <c r="L331" s="4" t="s">
        <v>1924</v>
      </c>
      <c r="M331" s="4" t="s">
        <v>1925</v>
      </c>
      <c r="N331" s="4" t="s">
        <v>1926</v>
      </c>
      <c r="O331" s="4" t="s">
        <v>1927</v>
      </c>
      <c r="P331" s="4" t="s">
        <v>1928</v>
      </c>
      <c r="Q331" s="4" t="s">
        <v>1929</v>
      </c>
      <c r="R331" s="3" t="str">
        <f t="shared" si="1"/>
        <v>Outstanding</v>
      </c>
      <c r="S331" s="11" t="s">
        <v>28</v>
      </c>
    </row>
    <row r="332" spans="1:19" ht="60" customHeight="1" x14ac:dyDescent="0.35">
      <c r="A332" s="9" t="s">
        <v>1856</v>
      </c>
      <c r="B332" s="2" t="s">
        <v>1930</v>
      </c>
      <c r="C332" s="1" t="s">
        <v>1931</v>
      </c>
      <c r="D332" s="3" t="s">
        <v>567</v>
      </c>
      <c r="E332" s="3" t="s">
        <v>23</v>
      </c>
      <c r="F332" s="3" t="s">
        <v>54</v>
      </c>
      <c r="G332" s="3" t="s">
        <v>25</v>
      </c>
      <c r="H332" s="3" t="s">
        <v>26</v>
      </c>
      <c r="I332" s="3" t="s">
        <v>27</v>
      </c>
      <c r="J332" s="3" t="s">
        <v>28</v>
      </c>
      <c r="K332" s="4" t="s">
        <v>28</v>
      </c>
      <c r="L332" s="4" t="s">
        <v>1932</v>
      </c>
      <c r="M332" s="4" t="s">
        <v>1933</v>
      </c>
      <c r="N332" s="4" t="s">
        <v>1934</v>
      </c>
      <c r="O332" s="4" t="s">
        <v>1927</v>
      </c>
      <c r="P332" s="4" t="s">
        <v>1935</v>
      </c>
      <c r="Q332" s="4" t="s">
        <v>459</v>
      </c>
      <c r="R332" s="3" t="str">
        <f t="shared" si="1"/>
        <v>Outstanding</v>
      </c>
      <c r="S332" s="11" t="s">
        <v>28</v>
      </c>
    </row>
    <row r="333" spans="1:19" ht="60" customHeight="1" x14ac:dyDescent="0.35">
      <c r="A333" s="9" t="s">
        <v>1856</v>
      </c>
      <c r="B333" s="2" t="s">
        <v>1936</v>
      </c>
      <c r="C333" s="1" t="s">
        <v>1937</v>
      </c>
      <c r="D333" s="3" t="s">
        <v>567</v>
      </c>
      <c r="E333" s="3" t="s">
        <v>23</v>
      </c>
      <c r="F333" s="3" t="s">
        <v>54</v>
      </c>
      <c r="G333" s="3" t="s">
        <v>25</v>
      </c>
      <c r="H333" s="3" t="s">
        <v>26</v>
      </c>
      <c r="I333" s="3" t="s">
        <v>27</v>
      </c>
      <c r="J333" s="3" t="s">
        <v>28</v>
      </c>
      <c r="K333" s="4" t="s">
        <v>28</v>
      </c>
      <c r="L333" s="4" t="s">
        <v>1938</v>
      </c>
      <c r="M333" s="4" t="s">
        <v>1939</v>
      </c>
      <c r="N333" s="4" t="s">
        <v>1940</v>
      </c>
      <c r="O333" s="4" t="s">
        <v>1941</v>
      </c>
      <c r="P333" s="4" t="s">
        <v>1942</v>
      </c>
      <c r="Q333" s="4" t="s">
        <v>1943</v>
      </c>
      <c r="R333" s="3" t="str">
        <f t="shared" si="1"/>
        <v>Outstanding</v>
      </c>
      <c r="S333" s="11" t="s">
        <v>28</v>
      </c>
    </row>
    <row r="334" spans="1:19" ht="60" customHeight="1" x14ac:dyDescent="0.35">
      <c r="A334" s="9" t="s">
        <v>1856</v>
      </c>
      <c r="B334" s="2" t="s">
        <v>1944</v>
      </c>
      <c r="C334" s="1" t="s">
        <v>1945</v>
      </c>
      <c r="D334" s="3" t="s">
        <v>567</v>
      </c>
      <c r="E334" s="3" t="s">
        <v>23</v>
      </c>
      <c r="F334" s="3" t="s">
        <v>54</v>
      </c>
      <c r="G334" s="3" t="s">
        <v>25</v>
      </c>
      <c r="H334" s="3" t="s">
        <v>26</v>
      </c>
      <c r="I334" s="3" t="s">
        <v>27</v>
      </c>
      <c r="J334" s="3" t="s">
        <v>28</v>
      </c>
      <c r="K334" s="4" t="s">
        <v>28</v>
      </c>
      <c r="L334" s="4" t="s">
        <v>1946</v>
      </c>
      <c r="M334" s="4" t="s">
        <v>1947</v>
      </c>
      <c r="N334" s="4" t="s">
        <v>1948</v>
      </c>
      <c r="O334" s="4" t="s">
        <v>1949</v>
      </c>
      <c r="P334" s="4" t="s">
        <v>1950</v>
      </c>
      <c r="Q334" s="4" t="s">
        <v>1951</v>
      </c>
      <c r="R334" s="3" t="str">
        <f t="shared" si="1"/>
        <v>Outstanding</v>
      </c>
      <c r="S334" s="11" t="s">
        <v>28</v>
      </c>
    </row>
    <row r="335" spans="1:19" ht="60" customHeight="1" x14ac:dyDescent="0.35">
      <c r="A335" s="9" t="s">
        <v>1856</v>
      </c>
      <c r="B335" s="2" t="s">
        <v>1952</v>
      </c>
      <c r="C335" s="1" t="s">
        <v>1953</v>
      </c>
      <c r="D335" s="3" t="s">
        <v>567</v>
      </c>
      <c r="E335" s="3" t="s">
        <v>23</v>
      </c>
      <c r="F335" s="3" t="s">
        <v>54</v>
      </c>
      <c r="G335" s="3" t="s">
        <v>25</v>
      </c>
      <c r="H335" s="3" t="s">
        <v>26</v>
      </c>
      <c r="I335" s="3" t="s">
        <v>27</v>
      </c>
      <c r="J335" s="3" t="s">
        <v>28</v>
      </c>
      <c r="K335" s="4" t="s">
        <v>28</v>
      </c>
      <c r="L335" s="4" t="s">
        <v>1954</v>
      </c>
      <c r="M335" s="4" t="s">
        <v>1955</v>
      </c>
      <c r="N335" s="4" t="s">
        <v>1956</v>
      </c>
      <c r="O335" s="4" t="s">
        <v>264</v>
      </c>
      <c r="P335" s="4" t="s">
        <v>1957</v>
      </c>
      <c r="Q335" s="4" t="s">
        <v>1958</v>
      </c>
      <c r="R335" s="3" t="str">
        <f t="shared" si="1"/>
        <v>Outstanding</v>
      </c>
      <c r="S335" s="11" t="s">
        <v>28</v>
      </c>
    </row>
    <row r="336" spans="1:19" ht="60" customHeight="1" x14ac:dyDescent="0.35">
      <c r="A336" s="9" t="s">
        <v>1959</v>
      </c>
      <c r="B336" s="2" t="s">
        <v>1960</v>
      </c>
      <c r="C336" s="1" t="s">
        <v>1961</v>
      </c>
      <c r="D336" s="3" t="s">
        <v>567</v>
      </c>
      <c r="E336" s="3" t="s">
        <v>23</v>
      </c>
      <c r="F336" s="3" t="s">
        <v>24</v>
      </c>
      <c r="G336" s="3" t="s">
        <v>25</v>
      </c>
      <c r="H336" s="3" t="s">
        <v>26</v>
      </c>
      <c r="I336" s="3" t="s">
        <v>27</v>
      </c>
      <c r="J336" s="3" t="s">
        <v>28</v>
      </c>
      <c r="K336" s="4" t="s">
        <v>28</v>
      </c>
      <c r="L336" s="4" t="s">
        <v>1962</v>
      </c>
      <c r="M336" s="4" t="s">
        <v>1963</v>
      </c>
      <c r="N336" s="4"/>
      <c r="O336" s="4"/>
      <c r="P336" s="4"/>
      <c r="Q336" s="4"/>
      <c r="R336" s="3" t="str">
        <f t="shared" si="1"/>
        <v>Outstanding</v>
      </c>
      <c r="S336" s="11" t="s">
        <v>28</v>
      </c>
    </row>
    <row r="337" spans="1:19" ht="60" customHeight="1" x14ac:dyDescent="0.35">
      <c r="A337" s="9" t="s">
        <v>1959</v>
      </c>
      <c r="B337" s="2" t="s">
        <v>1964</v>
      </c>
      <c r="C337" s="1" t="s">
        <v>1965</v>
      </c>
      <c r="D337" s="3" t="s">
        <v>567</v>
      </c>
      <c r="E337" s="3" t="s">
        <v>23</v>
      </c>
      <c r="F337" s="3" t="s">
        <v>54</v>
      </c>
      <c r="G337" s="3" t="s">
        <v>25</v>
      </c>
      <c r="H337" s="3" t="s">
        <v>26</v>
      </c>
      <c r="I337" s="3" t="s">
        <v>27</v>
      </c>
      <c r="J337" s="3" t="s">
        <v>28</v>
      </c>
      <c r="K337" s="4" t="s">
        <v>28</v>
      </c>
      <c r="L337" s="4" t="s">
        <v>1966</v>
      </c>
      <c r="M337" s="4" t="s">
        <v>1967</v>
      </c>
      <c r="N337" s="4" t="s">
        <v>1968</v>
      </c>
      <c r="O337" s="4" t="s">
        <v>1969</v>
      </c>
      <c r="P337" s="4" t="s">
        <v>1970</v>
      </c>
      <c r="Q337" s="4" t="s">
        <v>1971</v>
      </c>
      <c r="R337" s="3" t="str">
        <f t="shared" si="1"/>
        <v>Outstanding</v>
      </c>
      <c r="S337" s="11" t="s">
        <v>28</v>
      </c>
    </row>
    <row r="338" spans="1:19" ht="60" customHeight="1" x14ac:dyDescent="0.35">
      <c r="A338" s="9" t="s">
        <v>1959</v>
      </c>
      <c r="B338" s="2" t="s">
        <v>1972</v>
      </c>
      <c r="C338" s="1" t="s">
        <v>1973</v>
      </c>
      <c r="D338" s="3" t="s">
        <v>567</v>
      </c>
      <c r="E338" s="3" t="s">
        <v>23</v>
      </c>
      <c r="F338" s="3" t="s">
        <v>54</v>
      </c>
      <c r="G338" s="3" t="s">
        <v>25</v>
      </c>
      <c r="H338" s="3" t="s">
        <v>26</v>
      </c>
      <c r="I338" s="3" t="s">
        <v>27</v>
      </c>
      <c r="J338" s="3" t="s">
        <v>28</v>
      </c>
      <c r="K338" s="4" t="s">
        <v>28</v>
      </c>
      <c r="L338" s="4" t="s">
        <v>1974</v>
      </c>
      <c r="M338" s="4" t="s">
        <v>1975</v>
      </c>
      <c r="N338" s="4" t="s">
        <v>1968</v>
      </c>
      <c r="O338" s="4" t="s">
        <v>1969</v>
      </c>
      <c r="P338" s="4" t="s">
        <v>1976</v>
      </c>
      <c r="Q338" s="4" t="s">
        <v>1977</v>
      </c>
      <c r="R338" s="3" t="str">
        <f t="shared" si="1"/>
        <v>Outstanding</v>
      </c>
      <c r="S338" s="11" t="s">
        <v>28</v>
      </c>
    </row>
    <row r="339" spans="1:19" ht="60" customHeight="1" x14ac:dyDescent="0.35">
      <c r="A339" s="9" t="s">
        <v>1959</v>
      </c>
      <c r="B339" s="2" t="s">
        <v>1978</v>
      </c>
      <c r="C339" s="1" t="s">
        <v>1979</v>
      </c>
      <c r="D339" s="3" t="s">
        <v>567</v>
      </c>
      <c r="E339" s="3" t="s">
        <v>23</v>
      </c>
      <c r="F339" s="3" t="s">
        <v>54</v>
      </c>
      <c r="G339" s="3" t="s">
        <v>25</v>
      </c>
      <c r="H339" s="3" t="s">
        <v>26</v>
      </c>
      <c r="I339" s="3" t="s">
        <v>27</v>
      </c>
      <c r="J339" s="3" t="s">
        <v>28</v>
      </c>
      <c r="K339" s="4" t="s">
        <v>28</v>
      </c>
      <c r="L339" s="4" t="s">
        <v>1980</v>
      </c>
      <c r="M339" s="4" t="s">
        <v>1981</v>
      </c>
      <c r="N339" s="4" t="s">
        <v>1982</v>
      </c>
      <c r="O339" s="4" t="s">
        <v>1983</v>
      </c>
      <c r="P339" s="4" t="s">
        <v>1984</v>
      </c>
      <c r="Q339" s="4" t="s">
        <v>1985</v>
      </c>
      <c r="R339" s="3" t="str">
        <f t="shared" si="1"/>
        <v>Outstanding</v>
      </c>
      <c r="S339" s="11" t="s">
        <v>28</v>
      </c>
    </row>
    <row r="340" spans="1:19" ht="60" customHeight="1" x14ac:dyDescent="0.35">
      <c r="A340" s="9" t="s">
        <v>1959</v>
      </c>
      <c r="B340" s="2" t="s">
        <v>1986</v>
      </c>
      <c r="C340" s="1" t="s">
        <v>1987</v>
      </c>
      <c r="D340" s="3" t="s">
        <v>567</v>
      </c>
      <c r="E340" s="3" t="s">
        <v>23</v>
      </c>
      <c r="F340" s="3" t="s">
        <v>54</v>
      </c>
      <c r="G340" s="3" t="s">
        <v>25</v>
      </c>
      <c r="H340" s="3" t="s">
        <v>26</v>
      </c>
      <c r="I340" s="3" t="s">
        <v>27</v>
      </c>
      <c r="J340" s="3" t="s">
        <v>28</v>
      </c>
      <c r="K340" s="4" t="s">
        <v>28</v>
      </c>
      <c r="L340" s="4" t="s">
        <v>1988</v>
      </c>
      <c r="M340" s="4" t="s">
        <v>1989</v>
      </c>
      <c r="N340" s="4" t="s">
        <v>1990</v>
      </c>
      <c r="O340" s="4" t="s">
        <v>1991</v>
      </c>
      <c r="P340" s="4" t="s">
        <v>1992</v>
      </c>
      <c r="Q340" s="4" t="s">
        <v>1993</v>
      </c>
      <c r="R340" s="3" t="str">
        <f t="shared" si="1"/>
        <v>Outstanding</v>
      </c>
      <c r="S340" s="11" t="s">
        <v>28</v>
      </c>
    </row>
    <row r="341" spans="1:19" ht="60" customHeight="1" x14ac:dyDescent="0.35">
      <c r="A341" s="9" t="s">
        <v>1959</v>
      </c>
      <c r="B341" s="2" t="s">
        <v>1994</v>
      </c>
      <c r="C341" s="1" t="s">
        <v>1995</v>
      </c>
      <c r="D341" s="3" t="s">
        <v>567</v>
      </c>
      <c r="E341" s="3" t="s">
        <v>23</v>
      </c>
      <c r="F341" s="3" t="s">
        <v>54</v>
      </c>
      <c r="G341" s="3" t="s">
        <v>25</v>
      </c>
      <c r="H341" s="3" t="s">
        <v>26</v>
      </c>
      <c r="I341" s="3" t="s">
        <v>27</v>
      </c>
      <c r="J341" s="3" t="s">
        <v>28</v>
      </c>
      <c r="K341" s="4" t="s">
        <v>28</v>
      </c>
      <c r="L341" s="4" t="s">
        <v>1996</v>
      </c>
      <c r="M341" s="4" t="s">
        <v>1997</v>
      </c>
      <c r="N341" s="4" t="s">
        <v>1998</v>
      </c>
      <c r="O341" s="4" t="s">
        <v>1983</v>
      </c>
      <c r="P341" s="4" t="s">
        <v>1999</v>
      </c>
      <c r="Q341" s="4" t="s">
        <v>1985</v>
      </c>
      <c r="R341" s="3" t="str">
        <f t="shared" si="1"/>
        <v>Outstanding</v>
      </c>
      <c r="S341" s="11" t="s">
        <v>28</v>
      </c>
    </row>
    <row r="342" spans="1:19" ht="60" customHeight="1" x14ac:dyDescent="0.35">
      <c r="A342" s="9" t="s">
        <v>2000</v>
      </c>
      <c r="B342" s="2" t="s">
        <v>2001</v>
      </c>
      <c r="C342" s="1" t="s">
        <v>2002</v>
      </c>
      <c r="D342" s="3" t="s">
        <v>567</v>
      </c>
      <c r="E342" s="3" t="s">
        <v>23</v>
      </c>
      <c r="F342" s="3" t="s">
        <v>24</v>
      </c>
      <c r="G342" s="3" t="s">
        <v>25</v>
      </c>
      <c r="H342" s="3" t="s">
        <v>26</v>
      </c>
      <c r="I342" s="3" t="s">
        <v>27</v>
      </c>
      <c r="J342" s="3" t="s">
        <v>28</v>
      </c>
      <c r="K342" s="4" t="s">
        <v>28</v>
      </c>
      <c r="L342" s="4" t="s">
        <v>2003</v>
      </c>
      <c r="M342" s="4" t="s">
        <v>2004</v>
      </c>
      <c r="N342" s="4"/>
      <c r="O342" s="4"/>
      <c r="P342" s="4"/>
      <c r="Q342" s="4"/>
      <c r="R342" s="3" t="str">
        <f t="shared" si="1"/>
        <v>Outstanding</v>
      </c>
      <c r="S342" s="11" t="s">
        <v>28</v>
      </c>
    </row>
    <row r="343" spans="1:19" ht="60" customHeight="1" x14ac:dyDescent="0.35">
      <c r="A343" s="9" t="s">
        <v>2000</v>
      </c>
      <c r="B343" s="2" t="s">
        <v>2005</v>
      </c>
      <c r="C343" s="1" t="s">
        <v>2006</v>
      </c>
      <c r="D343" s="3" t="s">
        <v>567</v>
      </c>
      <c r="E343" s="3" t="s">
        <v>23</v>
      </c>
      <c r="F343" s="3" t="s">
        <v>54</v>
      </c>
      <c r="G343" s="3" t="s">
        <v>25</v>
      </c>
      <c r="H343" s="3" t="s">
        <v>26</v>
      </c>
      <c r="I343" s="3" t="s">
        <v>27</v>
      </c>
      <c r="J343" s="3" t="s">
        <v>28</v>
      </c>
      <c r="K343" s="4" t="s">
        <v>28</v>
      </c>
      <c r="L343" s="4" t="s">
        <v>2007</v>
      </c>
      <c r="M343" s="4" t="s">
        <v>2008</v>
      </c>
      <c r="N343" s="4" t="s">
        <v>2009</v>
      </c>
      <c r="O343" s="4" t="s">
        <v>2010</v>
      </c>
      <c r="P343" s="4" t="s">
        <v>2011</v>
      </c>
      <c r="Q343" s="4" t="s">
        <v>2012</v>
      </c>
      <c r="R343" s="3" t="str">
        <f t="shared" si="1"/>
        <v>Outstanding</v>
      </c>
      <c r="S343" s="11" t="s">
        <v>28</v>
      </c>
    </row>
    <row r="344" spans="1:19" ht="60" customHeight="1" x14ac:dyDescent="0.35">
      <c r="A344" s="9" t="s">
        <v>2000</v>
      </c>
      <c r="B344" s="2" t="s">
        <v>2013</v>
      </c>
      <c r="C344" s="1" t="s">
        <v>2014</v>
      </c>
      <c r="D344" s="3" t="s">
        <v>567</v>
      </c>
      <c r="E344" s="3" t="s">
        <v>23</v>
      </c>
      <c r="F344" s="3" t="s">
        <v>54</v>
      </c>
      <c r="G344" s="3" t="s">
        <v>25</v>
      </c>
      <c r="H344" s="3" t="s">
        <v>26</v>
      </c>
      <c r="I344" s="3" t="s">
        <v>27</v>
      </c>
      <c r="J344" s="3" t="s">
        <v>28</v>
      </c>
      <c r="K344" s="4" t="s">
        <v>28</v>
      </c>
      <c r="L344" s="4" t="s">
        <v>2015</v>
      </c>
      <c r="M344" s="4" t="s">
        <v>2016</v>
      </c>
      <c r="N344" s="4" t="s">
        <v>2017</v>
      </c>
      <c r="O344" s="4" t="s">
        <v>2018</v>
      </c>
      <c r="P344" s="4" t="s">
        <v>2019</v>
      </c>
      <c r="Q344" s="4" t="s">
        <v>2020</v>
      </c>
      <c r="R344" s="3" t="str">
        <f t="shared" si="1"/>
        <v>Outstanding</v>
      </c>
      <c r="S344" s="11" t="s">
        <v>28</v>
      </c>
    </row>
    <row r="345" spans="1:19" ht="60" customHeight="1" x14ac:dyDescent="0.35">
      <c r="A345" s="9" t="s">
        <v>2000</v>
      </c>
      <c r="B345" s="2" t="s">
        <v>2021</v>
      </c>
      <c r="C345" s="1" t="s">
        <v>2022</v>
      </c>
      <c r="D345" s="3" t="s">
        <v>567</v>
      </c>
      <c r="E345" s="3" t="s">
        <v>23</v>
      </c>
      <c r="F345" s="3" t="s">
        <v>54</v>
      </c>
      <c r="G345" s="3" t="s">
        <v>25</v>
      </c>
      <c r="H345" s="3" t="s">
        <v>26</v>
      </c>
      <c r="I345" s="3" t="s">
        <v>27</v>
      </c>
      <c r="J345" s="3" t="s">
        <v>28</v>
      </c>
      <c r="K345" s="4" t="s">
        <v>28</v>
      </c>
      <c r="L345" s="4" t="s">
        <v>2023</v>
      </c>
      <c r="M345" s="4" t="s">
        <v>2024</v>
      </c>
      <c r="N345" s="4" t="s">
        <v>2025</v>
      </c>
      <c r="O345" s="4" t="s">
        <v>2026</v>
      </c>
      <c r="P345" s="4" t="s">
        <v>2027</v>
      </c>
      <c r="Q345" s="4" t="s">
        <v>2028</v>
      </c>
      <c r="R345" s="3" t="str">
        <f t="shared" si="1"/>
        <v>Outstanding</v>
      </c>
      <c r="S345" s="11" t="s">
        <v>28</v>
      </c>
    </row>
    <row r="346" spans="1:19" ht="60" customHeight="1" x14ac:dyDescent="0.35">
      <c r="A346" s="9" t="s">
        <v>2000</v>
      </c>
      <c r="B346" s="2" t="s">
        <v>2029</v>
      </c>
      <c r="C346" s="1" t="s">
        <v>2030</v>
      </c>
      <c r="D346" s="3" t="s">
        <v>567</v>
      </c>
      <c r="E346" s="3" t="s">
        <v>23</v>
      </c>
      <c r="F346" s="3" t="s">
        <v>54</v>
      </c>
      <c r="G346" s="3" t="s">
        <v>25</v>
      </c>
      <c r="H346" s="3" t="s">
        <v>26</v>
      </c>
      <c r="I346" s="3" t="s">
        <v>27</v>
      </c>
      <c r="J346" s="3" t="s">
        <v>28</v>
      </c>
      <c r="K346" s="4" t="s">
        <v>28</v>
      </c>
      <c r="L346" s="4" t="s">
        <v>2031</v>
      </c>
      <c r="M346" s="4" t="s">
        <v>2032</v>
      </c>
      <c r="N346" s="4" t="s">
        <v>2033</v>
      </c>
      <c r="O346" s="4" t="s">
        <v>2034</v>
      </c>
      <c r="P346" s="4" t="s">
        <v>2035</v>
      </c>
      <c r="Q346" s="4" t="s">
        <v>2036</v>
      </c>
      <c r="R346" s="3" t="str">
        <f t="shared" si="1"/>
        <v>Outstanding</v>
      </c>
      <c r="S346" s="11" t="s">
        <v>28</v>
      </c>
    </row>
    <row r="347" spans="1:19" ht="60" customHeight="1" x14ac:dyDescent="0.35">
      <c r="A347" s="9" t="s">
        <v>2000</v>
      </c>
      <c r="B347" s="2" t="s">
        <v>2037</v>
      </c>
      <c r="C347" s="1" t="s">
        <v>2038</v>
      </c>
      <c r="D347" s="3" t="s">
        <v>567</v>
      </c>
      <c r="E347" s="3" t="s">
        <v>23</v>
      </c>
      <c r="F347" s="3" t="s">
        <v>54</v>
      </c>
      <c r="G347" s="3" t="s">
        <v>25</v>
      </c>
      <c r="H347" s="3" t="s">
        <v>26</v>
      </c>
      <c r="I347" s="3" t="s">
        <v>27</v>
      </c>
      <c r="J347" s="3" t="s">
        <v>28</v>
      </c>
      <c r="K347" s="4" t="s">
        <v>28</v>
      </c>
      <c r="L347" s="4" t="s">
        <v>2039</v>
      </c>
      <c r="M347" s="4" t="s">
        <v>2040</v>
      </c>
      <c r="N347" s="4" t="s">
        <v>2041</v>
      </c>
      <c r="O347" s="4" t="s">
        <v>2042</v>
      </c>
      <c r="P347" s="4" t="s">
        <v>2043</v>
      </c>
      <c r="Q347" s="4" t="s">
        <v>2044</v>
      </c>
      <c r="R347" s="3" t="str">
        <f t="shared" si="1"/>
        <v>Outstanding</v>
      </c>
      <c r="S347" s="11" t="s">
        <v>28</v>
      </c>
    </row>
    <row r="348" spans="1:19" ht="60" customHeight="1" x14ac:dyDescent="0.35">
      <c r="A348" s="9" t="s">
        <v>2000</v>
      </c>
      <c r="B348" s="2" t="s">
        <v>2045</v>
      </c>
      <c r="C348" s="1" t="s">
        <v>2046</v>
      </c>
      <c r="D348" s="3" t="s">
        <v>567</v>
      </c>
      <c r="E348" s="3" t="s">
        <v>23</v>
      </c>
      <c r="F348" s="3" t="s">
        <v>54</v>
      </c>
      <c r="G348" s="3" t="s">
        <v>25</v>
      </c>
      <c r="H348" s="3" t="s">
        <v>26</v>
      </c>
      <c r="I348" s="3" t="s">
        <v>27</v>
      </c>
      <c r="J348" s="3" t="s">
        <v>28</v>
      </c>
      <c r="K348" s="4" t="s">
        <v>28</v>
      </c>
      <c r="L348" s="4" t="s">
        <v>2047</v>
      </c>
      <c r="M348" s="4" t="s">
        <v>2048</v>
      </c>
      <c r="N348" s="4" t="s">
        <v>2049</v>
      </c>
      <c r="O348" s="4" t="s">
        <v>2050</v>
      </c>
      <c r="P348" s="4" t="s">
        <v>2051</v>
      </c>
      <c r="Q348" s="4" t="s">
        <v>2052</v>
      </c>
      <c r="R348" s="3" t="str">
        <f t="shared" si="1"/>
        <v>Outstanding</v>
      </c>
      <c r="S348" s="11" t="s">
        <v>28</v>
      </c>
    </row>
    <row r="349" spans="1:19" ht="60" customHeight="1" x14ac:dyDescent="0.35">
      <c r="A349" s="9" t="s">
        <v>2000</v>
      </c>
      <c r="B349" s="2" t="s">
        <v>2053</v>
      </c>
      <c r="C349" s="1" t="s">
        <v>2054</v>
      </c>
      <c r="D349" s="3" t="s">
        <v>567</v>
      </c>
      <c r="E349" s="3" t="s">
        <v>831</v>
      </c>
      <c r="F349" s="3" t="s">
        <v>24</v>
      </c>
      <c r="G349" s="3" t="s">
        <v>25</v>
      </c>
      <c r="H349" s="3" t="s">
        <v>26</v>
      </c>
      <c r="I349" s="3" t="s">
        <v>27</v>
      </c>
      <c r="J349" s="3" t="s">
        <v>28</v>
      </c>
      <c r="K349" s="4" t="s">
        <v>28</v>
      </c>
      <c r="L349" s="4" t="s">
        <v>2055</v>
      </c>
      <c r="M349" s="4"/>
      <c r="N349" s="4"/>
      <c r="O349" s="4"/>
      <c r="P349" s="4"/>
      <c r="Q349" s="4"/>
      <c r="R349" s="3" t="str">
        <f t="shared" si="1"/>
        <v>Outstanding</v>
      </c>
      <c r="S349" s="11" t="s">
        <v>28</v>
      </c>
    </row>
    <row r="350" spans="1:19" ht="60" customHeight="1" x14ac:dyDescent="0.35">
      <c r="A350" s="9" t="s">
        <v>2000</v>
      </c>
      <c r="B350" s="2" t="s">
        <v>2056</v>
      </c>
      <c r="C350" s="1" t="s">
        <v>2057</v>
      </c>
      <c r="D350" s="3" t="s">
        <v>567</v>
      </c>
      <c r="E350" s="3" t="s">
        <v>831</v>
      </c>
      <c r="F350" s="3" t="s">
        <v>24</v>
      </c>
      <c r="G350" s="3" t="s">
        <v>25</v>
      </c>
      <c r="H350" s="3" t="s">
        <v>26</v>
      </c>
      <c r="I350" s="3" t="s">
        <v>27</v>
      </c>
      <c r="J350" s="3" t="s">
        <v>28</v>
      </c>
      <c r="K350" s="4" t="s">
        <v>28</v>
      </c>
      <c r="L350" s="4" t="s">
        <v>2058</v>
      </c>
      <c r="M350" s="4"/>
      <c r="N350" s="4"/>
      <c r="O350" s="4"/>
      <c r="P350" s="4"/>
      <c r="Q350" s="4"/>
      <c r="R350" s="3" t="str">
        <f t="shared" si="1"/>
        <v>Outstanding</v>
      </c>
      <c r="S350" s="11" t="s">
        <v>28</v>
      </c>
    </row>
    <row r="351" spans="1:19" ht="60" customHeight="1" x14ac:dyDescent="0.35">
      <c r="A351" s="9" t="s">
        <v>2000</v>
      </c>
      <c r="B351" s="2" t="s">
        <v>2059</v>
      </c>
      <c r="C351" s="1" t="s">
        <v>2060</v>
      </c>
      <c r="D351" s="3" t="s">
        <v>567</v>
      </c>
      <c r="E351" s="3" t="s">
        <v>831</v>
      </c>
      <c r="F351" s="3" t="s">
        <v>24</v>
      </c>
      <c r="G351" s="3" t="s">
        <v>25</v>
      </c>
      <c r="H351" s="3" t="s">
        <v>26</v>
      </c>
      <c r="I351" s="3" t="s">
        <v>27</v>
      </c>
      <c r="J351" s="3" t="s">
        <v>28</v>
      </c>
      <c r="K351" s="4" t="s">
        <v>28</v>
      </c>
      <c r="L351" s="4" t="s">
        <v>2061</v>
      </c>
      <c r="M351" s="4"/>
      <c r="N351" s="4"/>
      <c r="O351" s="4"/>
      <c r="P351" s="4"/>
      <c r="Q351" s="4"/>
      <c r="R351" s="3" t="str">
        <f t="shared" si="1"/>
        <v>Outstanding</v>
      </c>
      <c r="S351" s="11" t="s">
        <v>28</v>
      </c>
    </row>
    <row r="352" spans="1:19" ht="60" customHeight="1" x14ac:dyDescent="0.35">
      <c r="A352" s="9" t="s">
        <v>2000</v>
      </c>
      <c r="B352" s="2" t="s">
        <v>2062</v>
      </c>
      <c r="C352" s="1" t="s">
        <v>2063</v>
      </c>
      <c r="D352" s="3" t="s">
        <v>567</v>
      </c>
      <c r="E352" s="3" t="s">
        <v>831</v>
      </c>
      <c r="F352" s="3" t="s">
        <v>54</v>
      </c>
      <c r="G352" s="3" t="s">
        <v>25</v>
      </c>
      <c r="H352" s="3" t="s">
        <v>26</v>
      </c>
      <c r="I352" s="3" t="s">
        <v>27</v>
      </c>
      <c r="J352" s="3" t="s">
        <v>28</v>
      </c>
      <c r="K352" s="4" t="s">
        <v>28</v>
      </c>
      <c r="L352" s="4" t="s">
        <v>2064</v>
      </c>
      <c r="M352" s="4" t="s">
        <v>2065</v>
      </c>
      <c r="N352" s="4" t="s">
        <v>2066</v>
      </c>
      <c r="O352" s="4" t="s">
        <v>2067</v>
      </c>
      <c r="P352" s="4" t="s">
        <v>2068</v>
      </c>
      <c r="Q352" s="4" t="s">
        <v>2069</v>
      </c>
      <c r="R352" s="3" t="str">
        <f t="shared" si="1"/>
        <v>Outstanding</v>
      </c>
      <c r="S352" s="11" t="s">
        <v>28</v>
      </c>
    </row>
    <row r="353" spans="1:19" ht="60" customHeight="1" x14ac:dyDescent="0.35">
      <c r="A353" s="9" t="s">
        <v>2000</v>
      </c>
      <c r="B353" s="2" t="s">
        <v>2070</v>
      </c>
      <c r="C353" s="1" t="s">
        <v>2071</v>
      </c>
      <c r="D353" s="3" t="s">
        <v>567</v>
      </c>
      <c r="E353" s="3" t="s">
        <v>831</v>
      </c>
      <c r="F353" s="3" t="s">
        <v>54</v>
      </c>
      <c r="G353" s="3" t="s">
        <v>25</v>
      </c>
      <c r="H353" s="3" t="s">
        <v>26</v>
      </c>
      <c r="I353" s="3" t="s">
        <v>27</v>
      </c>
      <c r="J353" s="3" t="s">
        <v>28</v>
      </c>
      <c r="K353" s="4" t="s">
        <v>28</v>
      </c>
      <c r="L353" s="4" t="s">
        <v>2072</v>
      </c>
      <c r="M353" s="4" t="s">
        <v>2073</v>
      </c>
      <c r="N353" s="4" t="s">
        <v>2074</v>
      </c>
      <c r="O353" s="4" t="s">
        <v>2075</v>
      </c>
      <c r="P353" s="4" t="s">
        <v>2076</v>
      </c>
      <c r="Q353" s="4" t="s">
        <v>2077</v>
      </c>
      <c r="R353" s="3" t="str">
        <f t="shared" si="1"/>
        <v>Outstanding</v>
      </c>
      <c r="S353" s="11" t="s">
        <v>28</v>
      </c>
    </row>
    <row r="354" spans="1:19" ht="60" customHeight="1" x14ac:dyDescent="0.35">
      <c r="A354" s="9" t="s">
        <v>2078</v>
      </c>
      <c r="B354" s="2" t="s">
        <v>2079</v>
      </c>
      <c r="C354" s="1" t="s">
        <v>2080</v>
      </c>
      <c r="D354" s="3" t="s">
        <v>567</v>
      </c>
      <c r="E354" s="3" t="s">
        <v>23</v>
      </c>
      <c r="F354" s="3" t="s">
        <v>24</v>
      </c>
      <c r="G354" s="3" t="s">
        <v>25</v>
      </c>
      <c r="H354" s="3" t="s">
        <v>26</v>
      </c>
      <c r="I354" s="3" t="s">
        <v>27</v>
      </c>
      <c r="J354" s="3" t="s">
        <v>28</v>
      </c>
      <c r="K354" s="4" t="s">
        <v>28</v>
      </c>
      <c r="L354" s="4" t="s">
        <v>2081</v>
      </c>
      <c r="M354" s="4" t="s">
        <v>2082</v>
      </c>
      <c r="N354" s="4"/>
      <c r="O354" s="4"/>
      <c r="P354" s="4"/>
      <c r="Q354" s="4"/>
      <c r="R354" s="3" t="str">
        <f t="shared" si="1"/>
        <v>Outstanding</v>
      </c>
      <c r="S354" s="11" t="s">
        <v>28</v>
      </c>
    </row>
    <row r="355" spans="1:19" ht="60" customHeight="1" x14ac:dyDescent="0.35">
      <c r="A355" s="9" t="s">
        <v>2083</v>
      </c>
      <c r="B355" s="2" t="s">
        <v>2084</v>
      </c>
      <c r="C355" s="1" t="s">
        <v>2085</v>
      </c>
      <c r="D355" s="3" t="s">
        <v>567</v>
      </c>
      <c r="E355" s="3" t="s">
        <v>23</v>
      </c>
      <c r="F355" s="3" t="s">
        <v>24</v>
      </c>
      <c r="G355" s="3" t="s">
        <v>25</v>
      </c>
      <c r="H355" s="3" t="s">
        <v>26</v>
      </c>
      <c r="I355" s="3" t="s">
        <v>27</v>
      </c>
      <c r="J355" s="3" t="s">
        <v>28</v>
      </c>
      <c r="K355" s="4" t="s">
        <v>28</v>
      </c>
      <c r="L355" s="4" t="s">
        <v>2086</v>
      </c>
      <c r="M355" s="4" t="s">
        <v>2087</v>
      </c>
      <c r="N355" s="4"/>
      <c r="O355" s="4"/>
      <c r="P355" s="4"/>
      <c r="Q355" s="4"/>
      <c r="R355" s="3" t="str">
        <f t="shared" si="1"/>
        <v>Outstanding</v>
      </c>
      <c r="S355" s="11" t="s">
        <v>28</v>
      </c>
    </row>
    <row r="356" spans="1:19" ht="60" customHeight="1" x14ac:dyDescent="0.35">
      <c r="A356" s="9" t="s">
        <v>2083</v>
      </c>
      <c r="B356" s="2" t="s">
        <v>2088</v>
      </c>
      <c r="C356" s="1" t="s">
        <v>2089</v>
      </c>
      <c r="D356" s="3" t="s">
        <v>567</v>
      </c>
      <c r="E356" s="3" t="s">
        <v>23</v>
      </c>
      <c r="F356" s="3" t="s">
        <v>24</v>
      </c>
      <c r="G356" s="3" t="s">
        <v>25</v>
      </c>
      <c r="H356" s="3" t="s">
        <v>26</v>
      </c>
      <c r="I356" s="3" t="s">
        <v>27</v>
      </c>
      <c r="J356" s="3" t="s">
        <v>28</v>
      </c>
      <c r="K356" s="4" t="s">
        <v>28</v>
      </c>
      <c r="L356" s="4" t="s">
        <v>2090</v>
      </c>
      <c r="M356" s="4"/>
      <c r="N356" s="4"/>
      <c r="O356" s="4"/>
      <c r="P356" s="4"/>
      <c r="Q356" s="4"/>
      <c r="R356" s="3" t="str">
        <f t="shared" si="1"/>
        <v>Outstanding</v>
      </c>
      <c r="S356" s="11" t="s">
        <v>28</v>
      </c>
    </row>
    <row r="357" spans="1:19" ht="60" customHeight="1" x14ac:dyDescent="0.35">
      <c r="A357" s="9" t="s">
        <v>2091</v>
      </c>
      <c r="B357" s="2" t="s">
        <v>2092</v>
      </c>
      <c r="C357" s="1" t="s">
        <v>2093</v>
      </c>
      <c r="D357" s="3" t="s">
        <v>567</v>
      </c>
      <c r="E357" s="3" t="s">
        <v>23</v>
      </c>
      <c r="F357" s="3" t="s">
        <v>24</v>
      </c>
      <c r="G357" s="3" t="s">
        <v>25</v>
      </c>
      <c r="H357" s="3" t="s">
        <v>26</v>
      </c>
      <c r="I357" s="3" t="s">
        <v>27</v>
      </c>
      <c r="J357" s="3" t="s">
        <v>28</v>
      </c>
      <c r="K357" s="4" t="s">
        <v>28</v>
      </c>
      <c r="L357" s="4" t="s">
        <v>2094</v>
      </c>
      <c r="M357" s="4" t="s">
        <v>2095</v>
      </c>
      <c r="N357" s="4"/>
      <c r="O357" s="4"/>
      <c r="P357" s="4"/>
      <c r="Q357" s="4"/>
      <c r="R357" s="3" t="str">
        <f t="shared" si="1"/>
        <v>Outstanding</v>
      </c>
      <c r="S357" s="11" t="s">
        <v>28</v>
      </c>
    </row>
    <row r="358" spans="1:19" ht="60" customHeight="1" x14ac:dyDescent="0.35">
      <c r="A358" s="9" t="s">
        <v>2096</v>
      </c>
      <c r="B358" s="2" t="s">
        <v>2097</v>
      </c>
      <c r="C358" s="1" t="s">
        <v>2098</v>
      </c>
      <c r="D358" s="3" t="s">
        <v>567</v>
      </c>
      <c r="E358" s="3" t="s">
        <v>23</v>
      </c>
      <c r="F358" s="3" t="s">
        <v>24</v>
      </c>
      <c r="G358" s="3" t="s">
        <v>25</v>
      </c>
      <c r="H358" s="3" t="s">
        <v>26</v>
      </c>
      <c r="I358" s="3" t="s">
        <v>27</v>
      </c>
      <c r="J358" s="3" t="s">
        <v>28</v>
      </c>
      <c r="K358" s="4" t="s">
        <v>28</v>
      </c>
      <c r="L358" s="4" t="s">
        <v>2099</v>
      </c>
      <c r="M358" s="4" t="s">
        <v>2100</v>
      </c>
      <c r="N358" s="4"/>
      <c r="O358" s="4"/>
      <c r="P358" s="4"/>
      <c r="Q358" s="4"/>
      <c r="R358" s="3" t="str">
        <f t="shared" si="1"/>
        <v>Outstanding</v>
      </c>
      <c r="S358" s="11" t="s">
        <v>28</v>
      </c>
    </row>
    <row r="359" spans="1:19" ht="60" customHeight="1" x14ac:dyDescent="0.35">
      <c r="A359" s="9" t="s">
        <v>2096</v>
      </c>
      <c r="B359" s="2" t="s">
        <v>2101</v>
      </c>
      <c r="C359" s="1" t="s">
        <v>2102</v>
      </c>
      <c r="D359" s="3" t="s">
        <v>567</v>
      </c>
      <c r="E359" s="3" t="s">
        <v>23</v>
      </c>
      <c r="F359" s="3" t="s">
        <v>54</v>
      </c>
      <c r="G359" s="3" t="s">
        <v>25</v>
      </c>
      <c r="H359" s="3" t="s">
        <v>26</v>
      </c>
      <c r="I359" s="3" t="s">
        <v>27</v>
      </c>
      <c r="J359" s="3" t="s">
        <v>28</v>
      </c>
      <c r="K359" s="4" t="s">
        <v>28</v>
      </c>
      <c r="L359" s="4" t="s">
        <v>2103</v>
      </c>
      <c r="M359" s="4" t="s">
        <v>2104</v>
      </c>
      <c r="N359" s="4" t="s">
        <v>2105</v>
      </c>
      <c r="O359" s="4" t="s">
        <v>2106</v>
      </c>
      <c r="P359" s="4" t="s">
        <v>576</v>
      </c>
      <c r="Q359" s="4" t="s">
        <v>2107</v>
      </c>
      <c r="R359" s="3" t="str">
        <f t="shared" si="1"/>
        <v>Outstanding</v>
      </c>
      <c r="S359" s="11" t="s">
        <v>28</v>
      </c>
    </row>
    <row r="360" spans="1:19" ht="60" customHeight="1" x14ac:dyDescent="0.35">
      <c r="A360" s="9" t="s">
        <v>2096</v>
      </c>
      <c r="B360" s="2" t="s">
        <v>2108</v>
      </c>
      <c r="C360" s="1" t="s">
        <v>2109</v>
      </c>
      <c r="D360" s="3" t="s">
        <v>567</v>
      </c>
      <c r="E360" s="3" t="s">
        <v>23</v>
      </c>
      <c r="F360" s="3" t="s">
        <v>54</v>
      </c>
      <c r="G360" s="3" t="s">
        <v>25</v>
      </c>
      <c r="H360" s="3" t="s">
        <v>26</v>
      </c>
      <c r="I360" s="3" t="s">
        <v>27</v>
      </c>
      <c r="J360" s="3" t="s">
        <v>28</v>
      </c>
      <c r="K360" s="4" t="s">
        <v>28</v>
      </c>
      <c r="L360" s="4" t="s">
        <v>2110</v>
      </c>
      <c r="M360" s="4" t="s">
        <v>2111</v>
      </c>
      <c r="N360" s="4" t="s">
        <v>2112</v>
      </c>
      <c r="O360" s="4" t="s">
        <v>2113</v>
      </c>
      <c r="P360" s="4" t="s">
        <v>576</v>
      </c>
      <c r="Q360" s="4" t="s">
        <v>2107</v>
      </c>
      <c r="R360" s="3" t="str">
        <f t="shared" si="1"/>
        <v>Outstanding</v>
      </c>
      <c r="S360" s="11" t="s">
        <v>28</v>
      </c>
    </row>
    <row r="361" spans="1:19" ht="60" customHeight="1" x14ac:dyDescent="0.35">
      <c r="A361" s="9" t="s">
        <v>2114</v>
      </c>
      <c r="B361" s="2" t="s">
        <v>2115</v>
      </c>
      <c r="C361" s="1" t="s">
        <v>2116</v>
      </c>
      <c r="D361" s="3" t="s">
        <v>567</v>
      </c>
      <c r="E361" s="3" t="s">
        <v>23</v>
      </c>
      <c r="F361" s="3" t="s">
        <v>24</v>
      </c>
      <c r="G361" s="3" t="s">
        <v>25</v>
      </c>
      <c r="H361" s="3" t="s">
        <v>26</v>
      </c>
      <c r="I361" s="3" t="s">
        <v>27</v>
      </c>
      <c r="J361" s="3" t="s">
        <v>28</v>
      </c>
      <c r="K361" s="4" t="s">
        <v>28</v>
      </c>
      <c r="L361" s="4" t="s">
        <v>2117</v>
      </c>
      <c r="M361" s="4" t="s">
        <v>2118</v>
      </c>
      <c r="N361" s="4"/>
      <c r="O361" s="4"/>
      <c r="P361" s="4"/>
      <c r="Q361" s="4"/>
      <c r="R361" s="3" t="str">
        <f t="shared" si="1"/>
        <v>Outstanding</v>
      </c>
      <c r="S361" s="11" t="s">
        <v>28</v>
      </c>
    </row>
    <row r="362" spans="1:19" ht="60" customHeight="1" x14ac:dyDescent="0.35">
      <c r="A362" s="9" t="s">
        <v>2114</v>
      </c>
      <c r="B362" s="2" t="s">
        <v>2119</v>
      </c>
      <c r="C362" s="1" t="s">
        <v>2120</v>
      </c>
      <c r="D362" s="3" t="s">
        <v>567</v>
      </c>
      <c r="E362" s="3" t="s">
        <v>23</v>
      </c>
      <c r="F362" s="3" t="s">
        <v>54</v>
      </c>
      <c r="G362" s="3" t="s">
        <v>25</v>
      </c>
      <c r="H362" s="3" t="s">
        <v>26</v>
      </c>
      <c r="I362" s="3" t="s">
        <v>27</v>
      </c>
      <c r="J362" s="3" t="s">
        <v>28</v>
      </c>
      <c r="K362" s="4" t="s">
        <v>28</v>
      </c>
      <c r="L362" s="4" t="s">
        <v>2121</v>
      </c>
      <c r="M362" s="4" t="s">
        <v>2122</v>
      </c>
      <c r="N362" s="4" t="s">
        <v>2123</v>
      </c>
      <c r="O362" s="4" t="s">
        <v>2124</v>
      </c>
      <c r="P362" s="4" t="s">
        <v>2125</v>
      </c>
      <c r="Q362" s="4" t="s">
        <v>2126</v>
      </c>
      <c r="R362" s="3" t="str">
        <f t="shared" si="1"/>
        <v>Outstanding</v>
      </c>
      <c r="S362" s="11" t="s">
        <v>28</v>
      </c>
    </row>
    <row r="363" spans="1:19" ht="60" customHeight="1" x14ac:dyDescent="0.35">
      <c r="A363" s="9" t="s">
        <v>2114</v>
      </c>
      <c r="B363" s="2" t="s">
        <v>2127</v>
      </c>
      <c r="C363" s="1" t="s">
        <v>2128</v>
      </c>
      <c r="D363" s="3" t="s">
        <v>567</v>
      </c>
      <c r="E363" s="3" t="s">
        <v>23</v>
      </c>
      <c r="F363" s="3" t="s">
        <v>24</v>
      </c>
      <c r="G363" s="3" t="s">
        <v>25</v>
      </c>
      <c r="H363" s="3" t="s">
        <v>26</v>
      </c>
      <c r="I363" s="3" t="s">
        <v>27</v>
      </c>
      <c r="J363" s="3" t="s">
        <v>28</v>
      </c>
      <c r="K363" s="4" t="s">
        <v>28</v>
      </c>
      <c r="L363" s="4" t="s">
        <v>2129</v>
      </c>
      <c r="M363" s="4"/>
      <c r="N363" s="4"/>
      <c r="O363" s="4"/>
      <c r="P363" s="4"/>
      <c r="Q363" s="4"/>
      <c r="R363" s="3" t="str">
        <f t="shared" si="1"/>
        <v>Outstanding</v>
      </c>
      <c r="S363" s="11" t="s">
        <v>28</v>
      </c>
    </row>
    <row r="364" spans="1:19" ht="60" customHeight="1" x14ac:dyDescent="0.35">
      <c r="A364" s="9" t="s">
        <v>2130</v>
      </c>
      <c r="B364" s="2" t="s">
        <v>2131</v>
      </c>
      <c r="C364" s="1" t="s">
        <v>2132</v>
      </c>
      <c r="D364" s="3" t="s">
        <v>567</v>
      </c>
      <c r="E364" s="3" t="s">
        <v>23</v>
      </c>
      <c r="F364" s="3" t="s">
        <v>24</v>
      </c>
      <c r="G364" s="3" t="s">
        <v>25</v>
      </c>
      <c r="H364" s="3" t="s">
        <v>26</v>
      </c>
      <c r="I364" s="3" t="s">
        <v>27</v>
      </c>
      <c r="J364" s="3" t="s">
        <v>28</v>
      </c>
      <c r="K364" s="4" t="s">
        <v>28</v>
      </c>
      <c r="L364" s="4" t="s">
        <v>2133</v>
      </c>
      <c r="M364" s="4" t="s">
        <v>2134</v>
      </c>
      <c r="N364" s="4"/>
      <c r="O364" s="4"/>
      <c r="P364" s="4"/>
      <c r="Q364" s="4"/>
      <c r="R364" s="3" t="str">
        <f t="shared" si="1"/>
        <v>Outstanding</v>
      </c>
      <c r="S364" s="11" t="s">
        <v>28</v>
      </c>
    </row>
    <row r="365" spans="1:19" ht="60" customHeight="1" x14ac:dyDescent="0.35">
      <c r="A365" s="9" t="s">
        <v>2135</v>
      </c>
      <c r="B365" s="2" t="s">
        <v>2136</v>
      </c>
      <c r="C365" s="1" t="s">
        <v>2137</v>
      </c>
      <c r="D365" s="3" t="s">
        <v>567</v>
      </c>
      <c r="E365" s="3" t="s">
        <v>23</v>
      </c>
      <c r="F365" s="3" t="s">
        <v>24</v>
      </c>
      <c r="G365" s="3" t="s">
        <v>25</v>
      </c>
      <c r="H365" s="3" t="s">
        <v>26</v>
      </c>
      <c r="I365" s="3" t="s">
        <v>27</v>
      </c>
      <c r="J365" s="3" t="s">
        <v>28</v>
      </c>
      <c r="K365" s="4" t="s">
        <v>28</v>
      </c>
      <c r="L365" s="4" t="s">
        <v>2138</v>
      </c>
      <c r="M365" s="4" t="s">
        <v>2139</v>
      </c>
      <c r="N365" s="4"/>
      <c r="O365" s="4"/>
      <c r="P365" s="4"/>
      <c r="Q365" s="4"/>
      <c r="R365" s="3" t="str">
        <f t="shared" si="1"/>
        <v>Outstanding</v>
      </c>
      <c r="S365" s="11" t="s">
        <v>28</v>
      </c>
    </row>
    <row r="366" spans="1:19" ht="60" customHeight="1" x14ac:dyDescent="0.35">
      <c r="A366" s="9" t="s">
        <v>2135</v>
      </c>
      <c r="B366" s="2" t="s">
        <v>2140</v>
      </c>
      <c r="C366" s="1" t="s">
        <v>2141</v>
      </c>
      <c r="D366" s="3" t="s">
        <v>567</v>
      </c>
      <c r="E366" s="3" t="s">
        <v>23</v>
      </c>
      <c r="F366" s="3" t="s">
        <v>54</v>
      </c>
      <c r="G366" s="3" t="s">
        <v>25</v>
      </c>
      <c r="H366" s="3" t="s">
        <v>26</v>
      </c>
      <c r="I366" s="3" t="s">
        <v>27</v>
      </c>
      <c r="J366" s="3" t="s">
        <v>28</v>
      </c>
      <c r="K366" s="4" t="s">
        <v>28</v>
      </c>
      <c r="L366" s="4" t="s">
        <v>2142</v>
      </c>
      <c r="M366" s="4" t="s">
        <v>2143</v>
      </c>
      <c r="N366" s="4" t="s">
        <v>2144</v>
      </c>
      <c r="O366" s="4" t="s">
        <v>264</v>
      </c>
      <c r="P366" s="4" t="s">
        <v>576</v>
      </c>
      <c r="Q366" s="4" t="s">
        <v>1781</v>
      </c>
      <c r="R366" s="3" t="str">
        <f t="shared" si="1"/>
        <v>Outstanding</v>
      </c>
      <c r="S366" s="11" t="s">
        <v>28</v>
      </c>
    </row>
    <row r="367" spans="1:19" ht="60" customHeight="1" x14ac:dyDescent="0.35">
      <c r="A367" s="9" t="s">
        <v>2135</v>
      </c>
      <c r="B367" s="2" t="s">
        <v>2145</v>
      </c>
      <c r="C367" s="1" t="s">
        <v>2146</v>
      </c>
      <c r="D367" s="3" t="s">
        <v>567</v>
      </c>
      <c r="E367" s="3" t="s">
        <v>23</v>
      </c>
      <c r="F367" s="3" t="s">
        <v>54</v>
      </c>
      <c r="G367" s="3" t="s">
        <v>25</v>
      </c>
      <c r="H367" s="3" t="s">
        <v>26</v>
      </c>
      <c r="I367" s="3" t="s">
        <v>27</v>
      </c>
      <c r="J367" s="3" t="s">
        <v>28</v>
      </c>
      <c r="K367" s="4" t="s">
        <v>28</v>
      </c>
      <c r="L367" s="4" t="s">
        <v>2147</v>
      </c>
      <c r="M367" s="4" t="s">
        <v>2148</v>
      </c>
      <c r="N367" s="4" t="s">
        <v>2149</v>
      </c>
      <c r="O367" s="4" t="s">
        <v>2150</v>
      </c>
      <c r="P367" s="4" t="s">
        <v>576</v>
      </c>
      <c r="Q367" s="4" t="s">
        <v>2151</v>
      </c>
      <c r="R367" s="3" t="str">
        <f t="shared" si="1"/>
        <v>Outstanding</v>
      </c>
      <c r="S367" s="11" t="s">
        <v>28</v>
      </c>
    </row>
    <row r="368" spans="1:19" ht="60" customHeight="1" x14ac:dyDescent="0.35">
      <c r="A368" s="9" t="s">
        <v>2135</v>
      </c>
      <c r="B368" s="2" t="s">
        <v>2152</v>
      </c>
      <c r="C368" s="1" t="s">
        <v>2153</v>
      </c>
      <c r="D368" s="3" t="s">
        <v>567</v>
      </c>
      <c r="E368" s="3" t="s">
        <v>23</v>
      </c>
      <c r="F368" s="3" t="s">
        <v>54</v>
      </c>
      <c r="G368" s="3" t="s">
        <v>25</v>
      </c>
      <c r="H368" s="3" t="s">
        <v>26</v>
      </c>
      <c r="I368" s="3" t="s">
        <v>27</v>
      </c>
      <c r="J368" s="3" t="s">
        <v>28</v>
      </c>
      <c r="K368" s="4" t="s">
        <v>28</v>
      </c>
      <c r="L368" s="4" t="s">
        <v>2154</v>
      </c>
      <c r="M368" s="4" t="s">
        <v>2155</v>
      </c>
      <c r="N368" s="4" t="s">
        <v>2156</v>
      </c>
      <c r="O368" s="4" t="s">
        <v>2157</v>
      </c>
      <c r="P368" s="4" t="s">
        <v>576</v>
      </c>
      <c r="Q368" s="4" t="s">
        <v>1781</v>
      </c>
      <c r="R368" s="3" t="str">
        <f t="shared" si="1"/>
        <v>Outstanding</v>
      </c>
      <c r="S368" s="11" t="s">
        <v>28</v>
      </c>
    </row>
    <row r="369" spans="1:19" ht="60" customHeight="1" x14ac:dyDescent="0.35">
      <c r="A369" s="9" t="s">
        <v>2135</v>
      </c>
      <c r="B369" s="2" t="s">
        <v>2158</v>
      </c>
      <c r="C369" s="1" t="s">
        <v>2159</v>
      </c>
      <c r="D369" s="3" t="s">
        <v>567</v>
      </c>
      <c r="E369" s="3" t="s">
        <v>23</v>
      </c>
      <c r="F369" s="3" t="s">
        <v>54</v>
      </c>
      <c r="G369" s="3" t="s">
        <v>25</v>
      </c>
      <c r="H369" s="3" t="s">
        <v>26</v>
      </c>
      <c r="I369" s="3" t="s">
        <v>27</v>
      </c>
      <c r="J369" s="3" t="s">
        <v>28</v>
      </c>
      <c r="K369" s="4" t="s">
        <v>28</v>
      </c>
      <c r="L369" s="4" t="s">
        <v>2160</v>
      </c>
      <c r="M369" s="4" t="s">
        <v>2161</v>
      </c>
      <c r="N369" s="4" t="s">
        <v>2162</v>
      </c>
      <c r="O369" s="4" t="s">
        <v>2163</v>
      </c>
      <c r="P369" s="4" t="s">
        <v>576</v>
      </c>
      <c r="Q369" s="4" t="s">
        <v>2164</v>
      </c>
      <c r="R369" s="3" t="str">
        <f t="shared" si="1"/>
        <v>Outstanding</v>
      </c>
      <c r="S369" s="11" t="s">
        <v>28</v>
      </c>
    </row>
    <row r="370" spans="1:19" ht="60" customHeight="1" x14ac:dyDescent="0.35">
      <c r="A370" s="9" t="s">
        <v>2135</v>
      </c>
      <c r="B370" s="2" t="s">
        <v>2165</v>
      </c>
      <c r="C370" s="1" t="s">
        <v>2166</v>
      </c>
      <c r="D370" s="3" t="s">
        <v>567</v>
      </c>
      <c r="E370" s="3" t="s">
        <v>23</v>
      </c>
      <c r="F370" s="3" t="s">
        <v>54</v>
      </c>
      <c r="G370" s="3" t="s">
        <v>25</v>
      </c>
      <c r="H370" s="3" t="s">
        <v>26</v>
      </c>
      <c r="I370" s="3" t="s">
        <v>27</v>
      </c>
      <c r="J370" s="3" t="s">
        <v>28</v>
      </c>
      <c r="K370" s="4" t="s">
        <v>28</v>
      </c>
      <c r="L370" s="4" t="s">
        <v>2167</v>
      </c>
      <c r="M370" s="4" t="s">
        <v>2168</v>
      </c>
      <c r="N370" s="4" t="s">
        <v>2169</v>
      </c>
      <c r="O370" s="4" t="s">
        <v>264</v>
      </c>
      <c r="P370" s="4" t="s">
        <v>576</v>
      </c>
      <c r="Q370" s="4" t="s">
        <v>874</v>
      </c>
      <c r="R370" s="3" t="str">
        <f t="shared" si="1"/>
        <v>Outstanding</v>
      </c>
      <c r="S370" s="11" t="s">
        <v>28</v>
      </c>
    </row>
    <row r="371" spans="1:19" ht="60" customHeight="1" x14ac:dyDescent="0.35">
      <c r="A371" s="9" t="s">
        <v>2135</v>
      </c>
      <c r="B371" s="2" t="s">
        <v>2170</v>
      </c>
      <c r="C371" s="1" t="s">
        <v>2171</v>
      </c>
      <c r="D371" s="3" t="s">
        <v>567</v>
      </c>
      <c r="E371" s="3" t="s">
        <v>23</v>
      </c>
      <c r="F371" s="3" t="s">
        <v>54</v>
      </c>
      <c r="G371" s="3" t="s">
        <v>25</v>
      </c>
      <c r="H371" s="3" t="s">
        <v>26</v>
      </c>
      <c r="I371" s="3" t="s">
        <v>27</v>
      </c>
      <c r="J371" s="3" t="s">
        <v>28</v>
      </c>
      <c r="K371" s="4" t="s">
        <v>28</v>
      </c>
      <c r="L371" s="4" t="s">
        <v>2172</v>
      </c>
      <c r="M371" s="4" t="s">
        <v>2173</v>
      </c>
      <c r="N371" s="4" t="s">
        <v>2174</v>
      </c>
      <c r="O371" s="4" t="s">
        <v>264</v>
      </c>
      <c r="P371" s="4" t="s">
        <v>576</v>
      </c>
      <c r="Q371" s="4" t="s">
        <v>1781</v>
      </c>
      <c r="R371" s="3" t="str">
        <f t="shared" si="1"/>
        <v>Outstanding</v>
      </c>
      <c r="S371" s="11" t="s">
        <v>28</v>
      </c>
    </row>
    <row r="372" spans="1:19" ht="60" customHeight="1" x14ac:dyDescent="0.35">
      <c r="A372" s="9" t="s">
        <v>2135</v>
      </c>
      <c r="B372" s="2" t="s">
        <v>2175</v>
      </c>
      <c r="C372" s="1" t="s">
        <v>2176</v>
      </c>
      <c r="D372" s="3" t="s">
        <v>567</v>
      </c>
      <c r="E372" s="3" t="s">
        <v>23</v>
      </c>
      <c r="F372" s="3" t="s">
        <v>54</v>
      </c>
      <c r="G372" s="3" t="s">
        <v>25</v>
      </c>
      <c r="H372" s="3" t="s">
        <v>26</v>
      </c>
      <c r="I372" s="3" t="s">
        <v>27</v>
      </c>
      <c r="J372" s="3" t="s">
        <v>28</v>
      </c>
      <c r="K372" s="4" t="s">
        <v>28</v>
      </c>
      <c r="L372" s="4" t="s">
        <v>2177</v>
      </c>
      <c r="M372" s="4" t="s">
        <v>2178</v>
      </c>
      <c r="N372" s="4" t="s">
        <v>2179</v>
      </c>
      <c r="O372" s="4" t="s">
        <v>264</v>
      </c>
      <c r="P372" s="4" t="s">
        <v>576</v>
      </c>
      <c r="Q372" s="4" t="s">
        <v>2180</v>
      </c>
      <c r="R372" s="3" t="str">
        <f t="shared" si="1"/>
        <v>Outstanding</v>
      </c>
      <c r="S372" s="11" t="s">
        <v>28</v>
      </c>
    </row>
    <row r="373" spans="1:19" ht="60" customHeight="1" x14ac:dyDescent="0.35">
      <c r="A373" s="9" t="s">
        <v>2135</v>
      </c>
      <c r="B373" s="2" t="s">
        <v>2181</v>
      </c>
      <c r="C373" s="1" t="s">
        <v>2182</v>
      </c>
      <c r="D373" s="3" t="s">
        <v>567</v>
      </c>
      <c r="E373" s="3" t="s">
        <v>23</v>
      </c>
      <c r="F373" s="3" t="s">
        <v>54</v>
      </c>
      <c r="G373" s="3" t="s">
        <v>25</v>
      </c>
      <c r="H373" s="3" t="s">
        <v>26</v>
      </c>
      <c r="I373" s="3" t="s">
        <v>27</v>
      </c>
      <c r="J373" s="3" t="s">
        <v>28</v>
      </c>
      <c r="K373" s="4" t="s">
        <v>28</v>
      </c>
      <c r="L373" s="4" t="s">
        <v>2183</v>
      </c>
      <c r="M373" s="4" t="s">
        <v>2184</v>
      </c>
      <c r="N373" s="4" t="s">
        <v>2185</v>
      </c>
      <c r="O373" s="4" t="s">
        <v>264</v>
      </c>
      <c r="P373" s="4" t="s">
        <v>576</v>
      </c>
      <c r="Q373" s="4" t="s">
        <v>1781</v>
      </c>
      <c r="R373" s="3" t="str">
        <f t="shared" si="1"/>
        <v>Outstanding</v>
      </c>
      <c r="S373" s="11" t="s">
        <v>28</v>
      </c>
    </row>
    <row r="374" spans="1:19" ht="60" customHeight="1" x14ac:dyDescent="0.35">
      <c r="A374" s="9" t="s">
        <v>2135</v>
      </c>
      <c r="B374" s="2" t="s">
        <v>2186</v>
      </c>
      <c r="C374" s="1" t="s">
        <v>2187</v>
      </c>
      <c r="D374" s="3" t="s">
        <v>567</v>
      </c>
      <c r="E374" s="3" t="s">
        <v>23</v>
      </c>
      <c r="F374" s="3" t="s">
        <v>54</v>
      </c>
      <c r="G374" s="3" t="s">
        <v>25</v>
      </c>
      <c r="H374" s="3" t="s">
        <v>26</v>
      </c>
      <c r="I374" s="3" t="s">
        <v>27</v>
      </c>
      <c r="J374" s="3" t="s">
        <v>28</v>
      </c>
      <c r="K374" s="4" t="s">
        <v>28</v>
      </c>
      <c r="L374" s="4" t="s">
        <v>2188</v>
      </c>
      <c r="M374" s="4" t="s">
        <v>2189</v>
      </c>
      <c r="N374" s="4" t="s">
        <v>2190</v>
      </c>
      <c r="O374" s="4" t="s">
        <v>2191</v>
      </c>
      <c r="P374" s="4" t="s">
        <v>576</v>
      </c>
      <c r="Q374" s="4" t="s">
        <v>874</v>
      </c>
      <c r="R374" s="3" t="str">
        <f t="shared" si="1"/>
        <v>Outstanding</v>
      </c>
      <c r="S374" s="11" t="s">
        <v>28</v>
      </c>
    </row>
    <row r="375" spans="1:19" ht="60" customHeight="1" x14ac:dyDescent="0.35">
      <c r="A375" s="9" t="s">
        <v>2135</v>
      </c>
      <c r="B375" s="2" t="s">
        <v>2192</v>
      </c>
      <c r="C375" s="1" t="s">
        <v>2193</v>
      </c>
      <c r="D375" s="3" t="s">
        <v>567</v>
      </c>
      <c r="E375" s="3" t="s">
        <v>23</v>
      </c>
      <c r="F375" s="3" t="s">
        <v>54</v>
      </c>
      <c r="G375" s="3" t="s">
        <v>25</v>
      </c>
      <c r="H375" s="3" t="s">
        <v>26</v>
      </c>
      <c r="I375" s="3" t="s">
        <v>27</v>
      </c>
      <c r="J375" s="3" t="s">
        <v>28</v>
      </c>
      <c r="K375" s="4" t="s">
        <v>28</v>
      </c>
      <c r="L375" s="4" t="s">
        <v>2194</v>
      </c>
      <c r="M375" s="4" t="s">
        <v>2195</v>
      </c>
      <c r="N375" s="4" t="s">
        <v>2196</v>
      </c>
      <c r="O375" s="4" t="s">
        <v>2197</v>
      </c>
      <c r="P375" s="4" t="s">
        <v>576</v>
      </c>
      <c r="Q375" s="4" t="s">
        <v>2198</v>
      </c>
      <c r="R375" s="3" t="str">
        <f t="shared" si="1"/>
        <v>Outstanding</v>
      </c>
      <c r="S375" s="11" t="s">
        <v>28</v>
      </c>
    </row>
    <row r="376" spans="1:19" ht="60" customHeight="1" x14ac:dyDescent="0.35">
      <c r="A376" s="9" t="s">
        <v>2135</v>
      </c>
      <c r="B376" s="2" t="s">
        <v>2199</v>
      </c>
      <c r="C376" s="1" t="s">
        <v>2200</v>
      </c>
      <c r="D376" s="3" t="s">
        <v>567</v>
      </c>
      <c r="E376" s="3" t="s">
        <v>23</v>
      </c>
      <c r="F376" s="3" t="s">
        <v>54</v>
      </c>
      <c r="G376" s="3" t="s">
        <v>25</v>
      </c>
      <c r="H376" s="3" t="s">
        <v>26</v>
      </c>
      <c r="I376" s="3" t="s">
        <v>27</v>
      </c>
      <c r="J376" s="3" t="s">
        <v>28</v>
      </c>
      <c r="K376" s="4" t="s">
        <v>28</v>
      </c>
      <c r="L376" s="4" t="s">
        <v>2201</v>
      </c>
      <c r="M376" s="4" t="s">
        <v>2202</v>
      </c>
      <c r="N376" s="4" t="s">
        <v>2203</v>
      </c>
      <c r="O376" s="4" t="s">
        <v>2204</v>
      </c>
      <c r="P376" s="4" t="s">
        <v>576</v>
      </c>
      <c r="Q376" s="4" t="s">
        <v>1781</v>
      </c>
      <c r="R376" s="3" t="str">
        <f t="shared" si="1"/>
        <v>Outstanding</v>
      </c>
      <c r="S376" s="11" t="s">
        <v>28</v>
      </c>
    </row>
    <row r="377" spans="1:19" ht="60" customHeight="1" x14ac:dyDescent="0.35">
      <c r="A377" s="9" t="s">
        <v>2135</v>
      </c>
      <c r="B377" s="2" t="s">
        <v>2205</v>
      </c>
      <c r="C377" s="1" t="s">
        <v>2206</v>
      </c>
      <c r="D377" s="3" t="s">
        <v>567</v>
      </c>
      <c r="E377" s="3" t="s">
        <v>23</v>
      </c>
      <c r="F377" s="3" t="s">
        <v>54</v>
      </c>
      <c r="G377" s="3" t="s">
        <v>25</v>
      </c>
      <c r="H377" s="3" t="s">
        <v>26</v>
      </c>
      <c r="I377" s="3" t="s">
        <v>27</v>
      </c>
      <c r="J377" s="3" t="s">
        <v>28</v>
      </c>
      <c r="K377" s="4" t="s">
        <v>28</v>
      </c>
      <c r="L377" s="4" t="s">
        <v>2207</v>
      </c>
      <c r="M377" s="4" t="s">
        <v>2208</v>
      </c>
      <c r="N377" s="4" t="s">
        <v>2209</v>
      </c>
      <c r="O377" s="4" t="s">
        <v>2210</v>
      </c>
      <c r="P377" s="4" t="s">
        <v>576</v>
      </c>
      <c r="Q377" s="4" t="s">
        <v>2198</v>
      </c>
      <c r="R377" s="3" t="str">
        <f t="shared" si="1"/>
        <v>Outstanding</v>
      </c>
      <c r="S377" s="11" t="s">
        <v>28</v>
      </c>
    </row>
    <row r="378" spans="1:19" ht="60" customHeight="1" x14ac:dyDescent="0.35">
      <c r="A378" s="9" t="s">
        <v>2135</v>
      </c>
      <c r="B378" s="2" t="s">
        <v>2211</v>
      </c>
      <c r="C378" s="1" t="s">
        <v>2212</v>
      </c>
      <c r="D378" s="3" t="s">
        <v>567</v>
      </c>
      <c r="E378" s="3" t="s">
        <v>23</v>
      </c>
      <c r="F378" s="3" t="s">
        <v>54</v>
      </c>
      <c r="G378" s="3" t="s">
        <v>25</v>
      </c>
      <c r="H378" s="3" t="s">
        <v>26</v>
      </c>
      <c r="I378" s="3" t="s">
        <v>27</v>
      </c>
      <c r="J378" s="3" t="s">
        <v>28</v>
      </c>
      <c r="K378" s="4" t="s">
        <v>28</v>
      </c>
      <c r="L378" s="4" t="s">
        <v>2213</v>
      </c>
      <c r="M378" s="4" t="s">
        <v>2214</v>
      </c>
      <c r="N378" s="4" t="s">
        <v>2215</v>
      </c>
      <c r="O378" s="4" t="s">
        <v>2216</v>
      </c>
      <c r="P378" s="4" t="s">
        <v>576</v>
      </c>
      <c r="Q378" s="4" t="s">
        <v>1781</v>
      </c>
      <c r="R378" s="3" t="str">
        <f t="shared" si="1"/>
        <v>Outstanding</v>
      </c>
      <c r="S378" s="11" t="s">
        <v>28</v>
      </c>
    </row>
    <row r="379" spans="1:19" ht="60" customHeight="1" x14ac:dyDescent="0.35">
      <c r="A379" s="9" t="s">
        <v>2135</v>
      </c>
      <c r="B379" s="2" t="s">
        <v>2217</v>
      </c>
      <c r="C379" s="1" t="s">
        <v>2218</v>
      </c>
      <c r="D379" s="3" t="s">
        <v>567</v>
      </c>
      <c r="E379" s="3" t="s">
        <v>23</v>
      </c>
      <c r="F379" s="3" t="s">
        <v>54</v>
      </c>
      <c r="G379" s="3" t="s">
        <v>25</v>
      </c>
      <c r="H379" s="3" t="s">
        <v>26</v>
      </c>
      <c r="I379" s="3" t="s">
        <v>27</v>
      </c>
      <c r="J379" s="3" t="s">
        <v>28</v>
      </c>
      <c r="K379" s="4" t="s">
        <v>28</v>
      </c>
      <c r="L379" s="4" t="s">
        <v>2219</v>
      </c>
      <c r="M379" s="4" t="s">
        <v>2220</v>
      </c>
      <c r="N379" s="4" t="s">
        <v>2221</v>
      </c>
      <c r="O379" s="4" t="s">
        <v>264</v>
      </c>
      <c r="P379" s="4" t="s">
        <v>576</v>
      </c>
      <c r="Q379" s="4" t="s">
        <v>1781</v>
      </c>
      <c r="R379" s="3" t="str">
        <f t="shared" si="1"/>
        <v>Outstanding</v>
      </c>
      <c r="S379" s="11" t="s">
        <v>28</v>
      </c>
    </row>
    <row r="380" spans="1:19" ht="60" customHeight="1" x14ac:dyDescent="0.35">
      <c r="A380" s="9" t="s">
        <v>2135</v>
      </c>
      <c r="B380" s="2" t="s">
        <v>2222</v>
      </c>
      <c r="C380" s="1" t="s">
        <v>2223</v>
      </c>
      <c r="D380" s="3" t="s">
        <v>567</v>
      </c>
      <c r="E380" s="3" t="s">
        <v>23</v>
      </c>
      <c r="F380" s="3" t="s">
        <v>54</v>
      </c>
      <c r="G380" s="3" t="s">
        <v>25</v>
      </c>
      <c r="H380" s="3" t="s">
        <v>26</v>
      </c>
      <c r="I380" s="3" t="s">
        <v>27</v>
      </c>
      <c r="J380" s="3" t="s">
        <v>28</v>
      </c>
      <c r="K380" s="4" t="s">
        <v>28</v>
      </c>
      <c r="L380" s="4" t="s">
        <v>2224</v>
      </c>
      <c r="M380" s="4" t="s">
        <v>2225</v>
      </c>
      <c r="N380" s="4" t="s">
        <v>2226</v>
      </c>
      <c r="O380" s="4" t="s">
        <v>2227</v>
      </c>
      <c r="P380" s="4" t="s">
        <v>576</v>
      </c>
      <c r="Q380" s="4" t="s">
        <v>874</v>
      </c>
      <c r="R380" s="3" t="str">
        <f t="shared" si="1"/>
        <v>Outstanding</v>
      </c>
      <c r="S380" s="11" t="s">
        <v>28</v>
      </c>
    </row>
    <row r="381" spans="1:19" ht="60" customHeight="1" x14ac:dyDescent="0.35">
      <c r="A381" s="9" t="s">
        <v>2135</v>
      </c>
      <c r="B381" s="2" t="s">
        <v>2228</v>
      </c>
      <c r="C381" s="1" t="s">
        <v>2229</v>
      </c>
      <c r="D381" s="3" t="s">
        <v>567</v>
      </c>
      <c r="E381" s="3" t="s">
        <v>23</v>
      </c>
      <c r="F381" s="3" t="s">
        <v>54</v>
      </c>
      <c r="G381" s="3" t="s">
        <v>25</v>
      </c>
      <c r="H381" s="3" t="s">
        <v>26</v>
      </c>
      <c r="I381" s="3" t="s">
        <v>27</v>
      </c>
      <c r="J381" s="3" t="s">
        <v>28</v>
      </c>
      <c r="K381" s="4" t="s">
        <v>28</v>
      </c>
      <c r="L381" s="4" t="s">
        <v>2230</v>
      </c>
      <c r="M381" s="4" t="s">
        <v>2231</v>
      </c>
      <c r="N381" s="4" t="s">
        <v>2232</v>
      </c>
      <c r="O381" s="4" t="s">
        <v>2233</v>
      </c>
      <c r="P381" s="4" t="s">
        <v>576</v>
      </c>
      <c r="Q381" s="4" t="s">
        <v>2180</v>
      </c>
      <c r="R381" s="3" t="str">
        <f t="shared" si="1"/>
        <v>Outstanding</v>
      </c>
      <c r="S381" s="11" t="s">
        <v>28</v>
      </c>
    </row>
    <row r="382" spans="1:19" ht="60" customHeight="1" x14ac:dyDescent="0.35">
      <c r="A382" s="9" t="s">
        <v>2135</v>
      </c>
      <c r="B382" s="2" t="s">
        <v>2234</v>
      </c>
      <c r="C382" s="1" t="s">
        <v>2235</v>
      </c>
      <c r="D382" s="3" t="s">
        <v>567</v>
      </c>
      <c r="E382" s="3" t="s">
        <v>23</v>
      </c>
      <c r="F382" s="3" t="s">
        <v>54</v>
      </c>
      <c r="G382" s="3" t="s">
        <v>25</v>
      </c>
      <c r="H382" s="3" t="s">
        <v>26</v>
      </c>
      <c r="I382" s="3" t="s">
        <v>27</v>
      </c>
      <c r="J382" s="3" t="s">
        <v>28</v>
      </c>
      <c r="K382" s="4" t="s">
        <v>28</v>
      </c>
      <c r="L382" s="4" t="s">
        <v>2236</v>
      </c>
      <c r="M382" s="4" t="s">
        <v>2237</v>
      </c>
      <c r="N382" s="4" t="s">
        <v>2238</v>
      </c>
      <c r="O382" s="4" t="s">
        <v>2239</v>
      </c>
      <c r="P382" s="4" t="s">
        <v>576</v>
      </c>
      <c r="Q382" s="4" t="s">
        <v>874</v>
      </c>
      <c r="R382" s="3" t="str">
        <f t="shared" si="1"/>
        <v>Outstanding</v>
      </c>
      <c r="S382" s="11" t="s">
        <v>28</v>
      </c>
    </row>
    <row r="383" spans="1:19" ht="60" customHeight="1" x14ac:dyDescent="0.35">
      <c r="A383" s="9" t="s">
        <v>2135</v>
      </c>
      <c r="B383" s="2" t="s">
        <v>2240</v>
      </c>
      <c r="C383" s="1" t="s">
        <v>2241</v>
      </c>
      <c r="D383" s="3" t="s">
        <v>567</v>
      </c>
      <c r="E383" s="3" t="s">
        <v>23</v>
      </c>
      <c r="F383" s="3" t="s">
        <v>54</v>
      </c>
      <c r="G383" s="3" t="s">
        <v>25</v>
      </c>
      <c r="H383" s="3" t="s">
        <v>26</v>
      </c>
      <c r="I383" s="3" t="s">
        <v>27</v>
      </c>
      <c r="J383" s="3" t="s">
        <v>28</v>
      </c>
      <c r="K383" s="4" t="s">
        <v>28</v>
      </c>
      <c r="L383" s="4" t="s">
        <v>2242</v>
      </c>
      <c r="M383" s="4" t="s">
        <v>2243</v>
      </c>
      <c r="N383" s="4" t="s">
        <v>2244</v>
      </c>
      <c r="O383" s="4" t="s">
        <v>264</v>
      </c>
      <c r="P383" s="4" t="s">
        <v>576</v>
      </c>
      <c r="Q383" s="4" t="s">
        <v>1781</v>
      </c>
      <c r="R383" s="3" t="str">
        <f t="shared" si="1"/>
        <v>Outstanding</v>
      </c>
      <c r="S383" s="11" t="s">
        <v>28</v>
      </c>
    </row>
    <row r="384" spans="1:19" ht="60" customHeight="1" x14ac:dyDescent="0.35">
      <c r="A384" s="9" t="s">
        <v>2135</v>
      </c>
      <c r="B384" s="2" t="s">
        <v>2245</v>
      </c>
      <c r="C384" s="1" t="s">
        <v>2246</v>
      </c>
      <c r="D384" s="3" t="s">
        <v>567</v>
      </c>
      <c r="E384" s="3" t="s">
        <v>23</v>
      </c>
      <c r="F384" s="3" t="s">
        <v>54</v>
      </c>
      <c r="G384" s="3" t="s">
        <v>25</v>
      </c>
      <c r="H384" s="3" t="s">
        <v>26</v>
      </c>
      <c r="I384" s="3" t="s">
        <v>27</v>
      </c>
      <c r="J384" s="3" t="s">
        <v>28</v>
      </c>
      <c r="K384" s="4" t="s">
        <v>28</v>
      </c>
      <c r="L384" s="4" t="s">
        <v>2247</v>
      </c>
      <c r="M384" s="4" t="s">
        <v>2248</v>
      </c>
      <c r="N384" s="4" t="s">
        <v>2249</v>
      </c>
      <c r="O384" s="4" t="s">
        <v>264</v>
      </c>
      <c r="P384" s="4" t="s">
        <v>576</v>
      </c>
      <c r="Q384" s="4" t="s">
        <v>874</v>
      </c>
      <c r="R384" s="3" t="str">
        <f t="shared" si="1"/>
        <v>Outstanding</v>
      </c>
      <c r="S384" s="11" t="s">
        <v>28</v>
      </c>
    </row>
    <row r="385" spans="1:19" ht="60" customHeight="1" x14ac:dyDescent="0.35">
      <c r="A385" s="9" t="s">
        <v>2135</v>
      </c>
      <c r="B385" s="2" t="s">
        <v>2250</v>
      </c>
      <c r="C385" s="1" t="s">
        <v>2251</v>
      </c>
      <c r="D385" s="3" t="s">
        <v>567</v>
      </c>
      <c r="E385" s="3" t="s">
        <v>23</v>
      </c>
      <c r="F385" s="3" t="s">
        <v>54</v>
      </c>
      <c r="G385" s="3" t="s">
        <v>25</v>
      </c>
      <c r="H385" s="3" t="s">
        <v>26</v>
      </c>
      <c r="I385" s="3" t="s">
        <v>27</v>
      </c>
      <c r="J385" s="3" t="s">
        <v>28</v>
      </c>
      <c r="K385" s="4" t="s">
        <v>28</v>
      </c>
      <c r="L385" s="4" t="s">
        <v>2252</v>
      </c>
      <c r="M385" s="4" t="s">
        <v>2253</v>
      </c>
      <c r="N385" s="4" t="s">
        <v>2254</v>
      </c>
      <c r="O385" s="4" t="s">
        <v>264</v>
      </c>
      <c r="P385" s="4" t="s">
        <v>576</v>
      </c>
      <c r="Q385" s="4" t="s">
        <v>874</v>
      </c>
      <c r="R385" s="3" t="str">
        <f t="shared" si="1"/>
        <v>Outstanding</v>
      </c>
      <c r="S385" s="11" t="s">
        <v>28</v>
      </c>
    </row>
    <row r="386" spans="1:19" ht="60" customHeight="1" x14ac:dyDescent="0.35">
      <c r="A386" s="9" t="s">
        <v>2135</v>
      </c>
      <c r="B386" s="2" t="s">
        <v>2255</v>
      </c>
      <c r="C386" s="1" t="s">
        <v>2256</v>
      </c>
      <c r="D386" s="3" t="s">
        <v>567</v>
      </c>
      <c r="E386" s="3" t="s">
        <v>23</v>
      </c>
      <c r="F386" s="3" t="s">
        <v>54</v>
      </c>
      <c r="G386" s="3" t="s">
        <v>25</v>
      </c>
      <c r="H386" s="3" t="s">
        <v>26</v>
      </c>
      <c r="I386" s="3" t="s">
        <v>27</v>
      </c>
      <c r="J386" s="3" t="s">
        <v>28</v>
      </c>
      <c r="K386" s="4" t="s">
        <v>28</v>
      </c>
      <c r="L386" s="4" t="s">
        <v>2257</v>
      </c>
      <c r="M386" s="4" t="s">
        <v>2258</v>
      </c>
      <c r="N386" s="4" t="s">
        <v>2259</v>
      </c>
      <c r="O386" s="4" t="s">
        <v>264</v>
      </c>
      <c r="P386" s="4" t="s">
        <v>576</v>
      </c>
      <c r="Q386" s="4" t="s">
        <v>874</v>
      </c>
      <c r="R386" s="3" t="str">
        <f t="shared" si="1"/>
        <v>Outstanding</v>
      </c>
      <c r="S386" s="11" t="s">
        <v>28</v>
      </c>
    </row>
    <row r="387" spans="1:19" ht="60" customHeight="1" x14ac:dyDescent="0.35">
      <c r="A387" s="9" t="s">
        <v>2135</v>
      </c>
      <c r="B387" s="2" t="s">
        <v>2260</v>
      </c>
      <c r="C387" s="1" t="s">
        <v>2261</v>
      </c>
      <c r="D387" s="3" t="s">
        <v>567</v>
      </c>
      <c r="E387" s="3" t="s">
        <v>23</v>
      </c>
      <c r="F387" s="3" t="s">
        <v>54</v>
      </c>
      <c r="G387" s="3" t="s">
        <v>25</v>
      </c>
      <c r="H387" s="3" t="s">
        <v>26</v>
      </c>
      <c r="I387" s="3" t="s">
        <v>27</v>
      </c>
      <c r="J387" s="3" t="s">
        <v>28</v>
      </c>
      <c r="K387" s="4" t="s">
        <v>28</v>
      </c>
      <c r="L387" s="4" t="s">
        <v>2262</v>
      </c>
      <c r="M387" s="4" t="s">
        <v>2263</v>
      </c>
      <c r="N387" s="4" t="s">
        <v>2264</v>
      </c>
      <c r="O387" s="4" t="s">
        <v>264</v>
      </c>
      <c r="P387" s="4" t="s">
        <v>576</v>
      </c>
      <c r="Q387" s="4" t="s">
        <v>874</v>
      </c>
      <c r="R387" s="3" t="str">
        <f t="shared" si="1"/>
        <v>Outstanding</v>
      </c>
      <c r="S387" s="11" t="s">
        <v>28</v>
      </c>
    </row>
    <row r="388" spans="1:19" ht="60" customHeight="1" x14ac:dyDescent="0.35">
      <c r="A388" s="9" t="s">
        <v>2265</v>
      </c>
      <c r="B388" s="2" t="s">
        <v>2266</v>
      </c>
      <c r="C388" s="1" t="s">
        <v>2267</v>
      </c>
      <c r="D388" s="3" t="s">
        <v>567</v>
      </c>
      <c r="E388" s="3" t="s">
        <v>23</v>
      </c>
      <c r="F388" s="3" t="s">
        <v>24</v>
      </c>
      <c r="G388" s="3" t="s">
        <v>25</v>
      </c>
      <c r="H388" s="3" t="s">
        <v>26</v>
      </c>
      <c r="I388" s="3" t="s">
        <v>27</v>
      </c>
      <c r="J388" s="3" t="s">
        <v>28</v>
      </c>
      <c r="K388" s="4" t="s">
        <v>28</v>
      </c>
      <c r="L388" s="4" t="s">
        <v>2268</v>
      </c>
      <c r="M388" s="4" t="s">
        <v>2269</v>
      </c>
      <c r="N388" s="4"/>
      <c r="O388" s="4"/>
      <c r="P388" s="4"/>
      <c r="Q388" s="4"/>
      <c r="R388" s="3" t="str">
        <f t="shared" si="1"/>
        <v>Outstanding</v>
      </c>
      <c r="S388" s="11" t="s">
        <v>28</v>
      </c>
    </row>
    <row r="389" spans="1:19" ht="60" customHeight="1" x14ac:dyDescent="0.35">
      <c r="A389" s="9" t="s">
        <v>2270</v>
      </c>
      <c r="B389" s="2" t="s">
        <v>2271</v>
      </c>
      <c r="C389" s="1" t="s">
        <v>2272</v>
      </c>
      <c r="D389" s="3" t="s">
        <v>567</v>
      </c>
      <c r="E389" s="3" t="s">
        <v>23</v>
      </c>
      <c r="F389" s="3" t="s">
        <v>24</v>
      </c>
      <c r="G389" s="3" t="s">
        <v>25</v>
      </c>
      <c r="H389" s="3" t="s">
        <v>26</v>
      </c>
      <c r="I389" s="3" t="s">
        <v>27</v>
      </c>
      <c r="J389" s="3" t="s">
        <v>28</v>
      </c>
      <c r="K389" s="4" t="s">
        <v>28</v>
      </c>
      <c r="L389" s="4" t="s">
        <v>2273</v>
      </c>
      <c r="M389" s="4" t="s">
        <v>2274</v>
      </c>
      <c r="N389" s="4"/>
      <c r="O389" s="4"/>
      <c r="P389" s="4"/>
      <c r="Q389" s="4"/>
      <c r="R389" s="3" t="str">
        <f t="shared" si="1"/>
        <v>Outstanding</v>
      </c>
      <c r="S389" s="11" t="s">
        <v>28</v>
      </c>
    </row>
    <row r="390" spans="1:19" ht="60" customHeight="1" x14ac:dyDescent="0.35">
      <c r="A390" s="9" t="s">
        <v>2270</v>
      </c>
      <c r="B390" s="2" t="s">
        <v>2275</v>
      </c>
      <c r="C390" s="1" t="s">
        <v>2276</v>
      </c>
      <c r="D390" s="3" t="s">
        <v>567</v>
      </c>
      <c r="E390" s="3" t="s">
        <v>23</v>
      </c>
      <c r="F390" s="3" t="s">
        <v>24</v>
      </c>
      <c r="G390" s="3" t="s">
        <v>25</v>
      </c>
      <c r="H390" s="3" t="s">
        <v>26</v>
      </c>
      <c r="I390" s="3" t="s">
        <v>27</v>
      </c>
      <c r="J390" s="3" t="s">
        <v>28</v>
      </c>
      <c r="K390" s="4" t="s">
        <v>28</v>
      </c>
      <c r="L390" s="4" t="s">
        <v>2277</v>
      </c>
      <c r="M390" s="4"/>
      <c r="N390" s="4"/>
      <c r="O390" s="4"/>
      <c r="P390" s="4"/>
      <c r="Q390" s="4"/>
      <c r="R390" s="3" t="str">
        <f t="shared" si="1"/>
        <v>Outstanding</v>
      </c>
      <c r="S390" s="11" t="s">
        <v>28</v>
      </c>
    </row>
    <row r="391" spans="1:19" ht="60" customHeight="1" x14ac:dyDescent="0.35">
      <c r="A391" s="9" t="s">
        <v>2278</v>
      </c>
      <c r="B391" s="2" t="s">
        <v>2279</v>
      </c>
      <c r="C391" s="1" t="s">
        <v>2280</v>
      </c>
      <c r="D391" s="3" t="s">
        <v>567</v>
      </c>
      <c r="E391" s="3" t="s">
        <v>23</v>
      </c>
      <c r="F391" s="3" t="s">
        <v>24</v>
      </c>
      <c r="G391" s="3" t="s">
        <v>25</v>
      </c>
      <c r="H391" s="3" t="s">
        <v>26</v>
      </c>
      <c r="I391" s="3" t="s">
        <v>27</v>
      </c>
      <c r="J391" s="3" t="s">
        <v>28</v>
      </c>
      <c r="K391" s="4" t="s">
        <v>28</v>
      </c>
      <c r="L391" s="4" t="s">
        <v>2281</v>
      </c>
      <c r="M391" s="4" t="s">
        <v>2282</v>
      </c>
      <c r="N391" s="4"/>
      <c r="O391" s="4"/>
      <c r="P391" s="4"/>
      <c r="Q391" s="4"/>
      <c r="R391" s="3" t="str">
        <f t="shared" si="1"/>
        <v>Outstanding</v>
      </c>
      <c r="S391" s="11" t="s">
        <v>28</v>
      </c>
    </row>
    <row r="392" spans="1:19" ht="60" customHeight="1" x14ac:dyDescent="0.35">
      <c r="A392" s="9" t="s">
        <v>2278</v>
      </c>
      <c r="B392" s="2" t="s">
        <v>2283</v>
      </c>
      <c r="C392" s="1" t="s">
        <v>2284</v>
      </c>
      <c r="D392" s="3" t="s">
        <v>567</v>
      </c>
      <c r="E392" s="3" t="s">
        <v>23</v>
      </c>
      <c r="F392" s="3" t="s">
        <v>54</v>
      </c>
      <c r="G392" s="3" t="s">
        <v>25</v>
      </c>
      <c r="H392" s="3" t="s">
        <v>26</v>
      </c>
      <c r="I392" s="3" t="s">
        <v>27</v>
      </c>
      <c r="J392" s="3" t="s">
        <v>28</v>
      </c>
      <c r="K392" s="4" t="s">
        <v>28</v>
      </c>
      <c r="L392" s="4" t="s">
        <v>2285</v>
      </c>
      <c r="M392" s="4" t="s">
        <v>2286</v>
      </c>
      <c r="N392" s="4" t="s">
        <v>2287</v>
      </c>
      <c r="O392" s="4" t="s">
        <v>264</v>
      </c>
      <c r="P392" s="4" t="s">
        <v>2288</v>
      </c>
      <c r="Q392" s="4" t="s">
        <v>2289</v>
      </c>
      <c r="R392" s="3" t="str">
        <f t="shared" si="1"/>
        <v>Outstanding</v>
      </c>
      <c r="S392" s="11" t="s">
        <v>28</v>
      </c>
    </row>
    <row r="393" spans="1:19" ht="60" customHeight="1" x14ac:dyDescent="0.35">
      <c r="A393" s="9" t="s">
        <v>2278</v>
      </c>
      <c r="B393" s="2" t="s">
        <v>2290</v>
      </c>
      <c r="C393" s="1" t="s">
        <v>2291</v>
      </c>
      <c r="D393" s="3" t="s">
        <v>567</v>
      </c>
      <c r="E393" s="3" t="s">
        <v>23</v>
      </c>
      <c r="F393" s="3" t="s">
        <v>54</v>
      </c>
      <c r="G393" s="3" t="s">
        <v>25</v>
      </c>
      <c r="H393" s="3" t="s">
        <v>26</v>
      </c>
      <c r="I393" s="3" t="s">
        <v>27</v>
      </c>
      <c r="J393" s="3" t="s">
        <v>28</v>
      </c>
      <c r="K393" s="4" t="s">
        <v>28</v>
      </c>
      <c r="L393" s="4" t="s">
        <v>2292</v>
      </c>
      <c r="M393" s="4" t="s">
        <v>2293</v>
      </c>
      <c r="N393" s="4" t="s">
        <v>2294</v>
      </c>
      <c r="O393" s="4" t="s">
        <v>264</v>
      </c>
      <c r="P393" s="4" t="s">
        <v>2295</v>
      </c>
      <c r="Q393" s="4" t="s">
        <v>2296</v>
      </c>
      <c r="R393" s="3" t="str">
        <f t="shared" si="1"/>
        <v>Outstanding</v>
      </c>
      <c r="S393" s="11" t="s">
        <v>28</v>
      </c>
    </row>
    <row r="394" spans="1:19" ht="60" customHeight="1" x14ac:dyDescent="0.35">
      <c r="A394" s="9" t="s">
        <v>2278</v>
      </c>
      <c r="B394" s="2" t="s">
        <v>2297</v>
      </c>
      <c r="C394" s="1" t="s">
        <v>2298</v>
      </c>
      <c r="D394" s="3" t="s">
        <v>567</v>
      </c>
      <c r="E394" s="3" t="s">
        <v>23</v>
      </c>
      <c r="F394" s="3" t="s">
        <v>54</v>
      </c>
      <c r="G394" s="3" t="s">
        <v>25</v>
      </c>
      <c r="H394" s="3" t="s">
        <v>26</v>
      </c>
      <c r="I394" s="3" t="s">
        <v>27</v>
      </c>
      <c r="J394" s="3" t="s">
        <v>28</v>
      </c>
      <c r="K394" s="4" t="s">
        <v>28</v>
      </c>
      <c r="L394" s="4" t="s">
        <v>2299</v>
      </c>
      <c r="M394" s="4" t="s">
        <v>2300</v>
      </c>
      <c r="N394" s="4" t="s">
        <v>2301</v>
      </c>
      <c r="O394" s="4" t="s">
        <v>2302</v>
      </c>
      <c r="P394" s="4" t="s">
        <v>2303</v>
      </c>
      <c r="Q394" s="4" t="s">
        <v>2304</v>
      </c>
      <c r="R394" s="3" t="str">
        <f t="shared" si="1"/>
        <v>Outstanding</v>
      </c>
      <c r="S394" s="11" t="s">
        <v>28</v>
      </c>
    </row>
    <row r="395" spans="1:19" ht="60" customHeight="1" x14ac:dyDescent="0.35">
      <c r="A395" s="9" t="s">
        <v>2278</v>
      </c>
      <c r="B395" s="2" t="s">
        <v>2305</v>
      </c>
      <c r="C395" s="1" t="s">
        <v>2306</v>
      </c>
      <c r="D395" s="3" t="s">
        <v>567</v>
      </c>
      <c r="E395" s="3" t="s">
        <v>23</v>
      </c>
      <c r="F395" s="3" t="s">
        <v>54</v>
      </c>
      <c r="G395" s="3" t="s">
        <v>25</v>
      </c>
      <c r="H395" s="3" t="s">
        <v>26</v>
      </c>
      <c r="I395" s="3" t="s">
        <v>27</v>
      </c>
      <c r="J395" s="3" t="s">
        <v>28</v>
      </c>
      <c r="K395" s="4" t="s">
        <v>28</v>
      </c>
      <c r="L395" s="4" t="s">
        <v>2285</v>
      </c>
      <c r="M395" s="4" t="s">
        <v>2286</v>
      </c>
      <c r="N395" s="4" t="s">
        <v>2287</v>
      </c>
      <c r="O395" s="4" t="s">
        <v>264</v>
      </c>
      <c r="P395" s="4" t="s">
        <v>2288</v>
      </c>
      <c r="Q395" s="4" t="s">
        <v>2289</v>
      </c>
      <c r="R395" s="3" t="str">
        <f t="shared" si="1"/>
        <v>Outstanding</v>
      </c>
      <c r="S395" s="11" t="s">
        <v>28</v>
      </c>
    </row>
    <row r="396" spans="1:19" ht="60" customHeight="1" x14ac:dyDescent="0.35">
      <c r="A396" s="9" t="s">
        <v>2278</v>
      </c>
      <c r="B396" s="2" t="s">
        <v>2307</v>
      </c>
      <c r="C396" s="1" t="s">
        <v>2308</v>
      </c>
      <c r="D396" s="3" t="s">
        <v>567</v>
      </c>
      <c r="E396" s="3" t="s">
        <v>23</v>
      </c>
      <c r="F396" s="3" t="s">
        <v>54</v>
      </c>
      <c r="G396" s="3" t="s">
        <v>25</v>
      </c>
      <c r="H396" s="3" t="s">
        <v>26</v>
      </c>
      <c r="I396" s="3" t="s">
        <v>27</v>
      </c>
      <c r="J396" s="3" t="s">
        <v>28</v>
      </c>
      <c r="K396" s="4" t="s">
        <v>28</v>
      </c>
      <c r="L396" s="4" t="s">
        <v>2292</v>
      </c>
      <c r="M396" s="4" t="s">
        <v>2293</v>
      </c>
      <c r="N396" s="4" t="s">
        <v>2294</v>
      </c>
      <c r="O396" s="4" t="s">
        <v>264</v>
      </c>
      <c r="P396" s="4" t="s">
        <v>2295</v>
      </c>
      <c r="Q396" s="4" t="s">
        <v>2296</v>
      </c>
      <c r="R396" s="3" t="str">
        <f t="shared" si="1"/>
        <v>Outstanding</v>
      </c>
      <c r="S396" s="11" t="s">
        <v>28</v>
      </c>
    </row>
    <row r="397" spans="1:19" ht="60" customHeight="1" x14ac:dyDescent="0.35">
      <c r="A397" s="9" t="s">
        <v>2278</v>
      </c>
      <c r="B397" s="2" t="s">
        <v>2309</v>
      </c>
      <c r="C397" s="1" t="s">
        <v>2310</v>
      </c>
      <c r="D397" s="3" t="s">
        <v>567</v>
      </c>
      <c r="E397" s="3" t="s">
        <v>23</v>
      </c>
      <c r="F397" s="3" t="s">
        <v>54</v>
      </c>
      <c r="G397" s="3" t="s">
        <v>25</v>
      </c>
      <c r="H397" s="3" t="s">
        <v>26</v>
      </c>
      <c r="I397" s="3" t="s">
        <v>27</v>
      </c>
      <c r="J397" s="3" t="s">
        <v>28</v>
      </c>
      <c r="K397" s="4" t="s">
        <v>28</v>
      </c>
      <c r="L397" s="4" t="s">
        <v>2311</v>
      </c>
      <c r="M397" s="4" t="s">
        <v>2312</v>
      </c>
      <c r="N397" s="4" t="s">
        <v>2313</v>
      </c>
      <c r="O397" s="4" t="s">
        <v>2314</v>
      </c>
      <c r="P397" s="4" t="s">
        <v>2315</v>
      </c>
      <c r="Q397" s="4" t="s">
        <v>2316</v>
      </c>
      <c r="R397" s="3" t="str">
        <f t="shared" si="1"/>
        <v>Outstanding</v>
      </c>
      <c r="S397" s="11" t="s">
        <v>28</v>
      </c>
    </row>
    <row r="398" spans="1:19" ht="60" customHeight="1" x14ac:dyDescent="0.35">
      <c r="A398" s="9" t="s">
        <v>2317</v>
      </c>
      <c r="B398" s="2" t="s">
        <v>2318</v>
      </c>
      <c r="C398" s="1" t="s">
        <v>2319</v>
      </c>
      <c r="D398" s="3" t="s">
        <v>567</v>
      </c>
      <c r="E398" s="3" t="s">
        <v>23</v>
      </c>
      <c r="F398" s="3" t="s">
        <v>24</v>
      </c>
      <c r="G398" s="3" t="s">
        <v>25</v>
      </c>
      <c r="H398" s="3" t="s">
        <v>26</v>
      </c>
      <c r="I398" s="3" t="s">
        <v>27</v>
      </c>
      <c r="J398" s="3" t="s">
        <v>28</v>
      </c>
      <c r="K398" s="4" t="s">
        <v>28</v>
      </c>
      <c r="L398" s="4" t="s">
        <v>2320</v>
      </c>
      <c r="M398" s="4" t="s">
        <v>2321</v>
      </c>
      <c r="N398" s="4"/>
      <c r="O398" s="4"/>
      <c r="P398" s="4"/>
      <c r="Q398" s="4"/>
      <c r="R398" s="3" t="str">
        <f t="shared" si="1"/>
        <v>Outstanding</v>
      </c>
      <c r="S398" s="11" t="s">
        <v>28</v>
      </c>
    </row>
    <row r="399" spans="1:19" ht="60" customHeight="1" x14ac:dyDescent="0.35">
      <c r="A399" s="9" t="s">
        <v>2317</v>
      </c>
      <c r="B399" s="2" t="s">
        <v>2322</v>
      </c>
      <c r="C399" s="1" t="s">
        <v>2323</v>
      </c>
      <c r="D399" s="3" t="s">
        <v>567</v>
      </c>
      <c r="E399" s="3" t="s">
        <v>23</v>
      </c>
      <c r="F399" s="3" t="s">
        <v>54</v>
      </c>
      <c r="G399" s="3" t="s">
        <v>25</v>
      </c>
      <c r="H399" s="3" t="s">
        <v>26</v>
      </c>
      <c r="I399" s="3" t="s">
        <v>27</v>
      </c>
      <c r="J399" s="3" t="s">
        <v>28</v>
      </c>
      <c r="K399" s="4" t="s">
        <v>28</v>
      </c>
      <c r="L399" s="4" t="s">
        <v>2324</v>
      </c>
      <c r="M399" s="4" t="s">
        <v>2325</v>
      </c>
      <c r="N399" s="4" t="s">
        <v>2326</v>
      </c>
      <c r="O399" s="4" t="s">
        <v>2327</v>
      </c>
      <c r="P399" s="4" t="s">
        <v>2328</v>
      </c>
      <c r="Q399" s="4" t="s">
        <v>2329</v>
      </c>
      <c r="R399" s="3" t="str">
        <f t="shared" si="1"/>
        <v>Outstanding</v>
      </c>
      <c r="S399" s="11" t="s">
        <v>28</v>
      </c>
    </row>
    <row r="400" spans="1:19" ht="60" customHeight="1" x14ac:dyDescent="0.35">
      <c r="A400" s="9" t="s">
        <v>2330</v>
      </c>
      <c r="B400" s="2" t="s">
        <v>2331</v>
      </c>
      <c r="C400" s="1" t="s">
        <v>2332</v>
      </c>
      <c r="D400" s="3" t="s">
        <v>567</v>
      </c>
      <c r="E400" s="3" t="s">
        <v>23</v>
      </c>
      <c r="F400" s="3" t="s">
        <v>24</v>
      </c>
      <c r="G400" s="3" t="s">
        <v>25</v>
      </c>
      <c r="H400" s="3" t="s">
        <v>26</v>
      </c>
      <c r="I400" s="3" t="s">
        <v>27</v>
      </c>
      <c r="J400" s="3" t="s">
        <v>28</v>
      </c>
      <c r="K400" s="4" t="s">
        <v>28</v>
      </c>
      <c r="L400" s="4" t="s">
        <v>2333</v>
      </c>
      <c r="M400" s="4" t="s">
        <v>2334</v>
      </c>
      <c r="N400" s="4"/>
      <c r="O400" s="4"/>
      <c r="P400" s="4"/>
      <c r="Q400" s="4"/>
      <c r="R400" s="3" t="str">
        <f t="shared" si="1"/>
        <v>Outstanding</v>
      </c>
      <c r="S400" s="11" t="s">
        <v>28</v>
      </c>
    </row>
    <row r="401" spans="1:19" ht="60" customHeight="1" x14ac:dyDescent="0.35">
      <c r="A401" s="9" t="s">
        <v>2330</v>
      </c>
      <c r="B401" s="2" t="s">
        <v>2335</v>
      </c>
      <c r="C401" s="1" t="s">
        <v>2336</v>
      </c>
      <c r="D401" s="3" t="s">
        <v>567</v>
      </c>
      <c r="E401" s="3" t="s">
        <v>23</v>
      </c>
      <c r="F401" s="3" t="s">
        <v>54</v>
      </c>
      <c r="G401" s="3" t="s">
        <v>25</v>
      </c>
      <c r="H401" s="3" t="s">
        <v>26</v>
      </c>
      <c r="I401" s="3" t="s">
        <v>27</v>
      </c>
      <c r="J401" s="3" t="s">
        <v>28</v>
      </c>
      <c r="K401" s="4" t="s">
        <v>28</v>
      </c>
      <c r="L401" s="4" t="s">
        <v>2337</v>
      </c>
      <c r="M401" s="4" t="s">
        <v>2338</v>
      </c>
      <c r="N401" s="4" t="s">
        <v>2339</v>
      </c>
      <c r="O401" s="4" t="s">
        <v>2340</v>
      </c>
      <c r="P401" s="4" t="s">
        <v>2341</v>
      </c>
      <c r="Q401" s="4" t="s">
        <v>2342</v>
      </c>
      <c r="R401" s="3" t="str">
        <f t="shared" si="1"/>
        <v>Outstanding</v>
      </c>
      <c r="S401" s="11" t="s">
        <v>28</v>
      </c>
    </row>
    <row r="402" spans="1:19" ht="60" customHeight="1" x14ac:dyDescent="0.35">
      <c r="A402" s="9" t="s">
        <v>2330</v>
      </c>
      <c r="B402" s="2" t="s">
        <v>2343</v>
      </c>
      <c r="C402" s="1" t="s">
        <v>2344</v>
      </c>
      <c r="D402" s="3" t="s">
        <v>567</v>
      </c>
      <c r="E402" s="3" t="s">
        <v>23</v>
      </c>
      <c r="F402" s="3" t="s">
        <v>24</v>
      </c>
      <c r="G402" s="3" t="s">
        <v>25</v>
      </c>
      <c r="H402" s="3" t="s">
        <v>26</v>
      </c>
      <c r="I402" s="3" t="s">
        <v>27</v>
      </c>
      <c r="J402" s="3" t="s">
        <v>28</v>
      </c>
      <c r="K402" s="4" t="s">
        <v>28</v>
      </c>
      <c r="L402" s="4" t="s">
        <v>2345</v>
      </c>
      <c r="M402" s="4"/>
      <c r="N402" s="4"/>
      <c r="O402" s="4"/>
      <c r="P402" s="4"/>
      <c r="Q402" s="4"/>
      <c r="R402" s="3" t="str">
        <f t="shared" si="1"/>
        <v>Outstanding</v>
      </c>
      <c r="S402" s="11" t="s">
        <v>28</v>
      </c>
    </row>
    <row r="403" spans="1:19" ht="60" customHeight="1" x14ac:dyDescent="0.35">
      <c r="A403" s="9" t="s">
        <v>2346</v>
      </c>
      <c r="B403" s="2" t="s">
        <v>2347</v>
      </c>
      <c r="C403" s="1" t="s">
        <v>2348</v>
      </c>
      <c r="D403" s="3" t="s">
        <v>2349</v>
      </c>
      <c r="E403" s="3" t="s">
        <v>23</v>
      </c>
      <c r="F403" s="3" t="s">
        <v>24</v>
      </c>
      <c r="G403" s="3" t="s">
        <v>25</v>
      </c>
      <c r="H403" s="3" t="s">
        <v>26</v>
      </c>
      <c r="I403" s="3" t="s">
        <v>27</v>
      </c>
      <c r="J403" s="3" t="s">
        <v>28</v>
      </c>
      <c r="K403" s="4" t="s">
        <v>28</v>
      </c>
      <c r="L403" s="4" t="s">
        <v>2350</v>
      </c>
      <c r="M403" s="4" t="s">
        <v>2351</v>
      </c>
      <c r="N403" s="4"/>
      <c r="O403" s="4"/>
      <c r="P403" s="4"/>
      <c r="Q403" s="4"/>
      <c r="R403" s="3" t="str">
        <f t="shared" si="1"/>
        <v>Outstanding</v>
      </c>
      <c r="S403" s="11" t="s">
        <v>28</v>
      </c>
    </row>
    <row r="404" spans="1:19" ht="60" customHeight="1" x14ac:dyDescent="0.35">
      <c r="A404" s="9" t="s">
        <v>2346</v>
      </c>
      <c r="B404" s="2" t="s">
        <v>2352</v>
      </c>
      <c r="C404" s="1" t="s">
        <v>2353</v>
      </c>
      <c r="D404" s="3" t="s">
        <v>2349</v>
      </c>
      <c r="E404" s="3" t="s">
        <v>831</v>
      </c>
      <c r="F404" s="3" t="s">
        <v>24</v>
      </c>
      <c r="G404" s="3" t="s">
        <v>25</v>
      </c>
      <c r="H404" s="3" t="s">
        <v>26</v>
      </c>
      <c r="I404" s="3" t="s">
        <v>27</v>
      </c>
      <c r="J404" s="3" t="s">
        <v>28</v>
      </c>
      <c r="K404" s="4" t="s">
        <v>28</v>
      </c>
      <c r="L404" s="4" t="s">
        <v>2354</v>
      </c>
      <c r="M404" s="4"/>
      <c r="N404" s="4"/>
      <c r="O404" s="4"/>
      <c r="P404" s="4"/>
      <c r="Q404" s="4"/>
      <c r="R404" s="3" t="str">
        <f t="shared" si="1"/>
        <v>Outstanding</v>
      </c>
      <c r="S404" s="11" t="s">
        <v>28</v>
      </c>
    </row>
    <row r="405" spans="1:19" ht="60" customHeight="1" x14ac:dyDescent="0.35">
      <c r="A405" s="9" t="s">
        <v>2355</v>
      </c>
      <c r="B405" s="2" t="s">
        <v>2356</v>
      </c>
      <c r="C405" s="1" t="s">
        <v>2357</v>
      </c>
      <c r="D405" s="3" t="s">
        <v>2349</v>
      </c>
      <c r="E405" s="3" t="s">
        <v>23</v>
      </c>
      <c r="F405" s="3" t="s">
        <v>24</v>
      </c>
      <c r="G405" s="3" t="s">
        <v>25</v>
      </c>
      <c r="H405" s="3" t="s">
        <v>26</v>
      </c>
      <c r="I405" s="3" t="s">
        <v>27</v>
      </c>
      <c r="J405" s="3" t="s">
        <v>28</v>
      </c>
      <c r="K405" s="4" t="s">
        <v>28</v>
      </c>
      <c r="L405" s="4" t="s">
        <v>2358</v>
      </c>
      <c r="M405" s="4" t="s">
        <v>2359</v>
      </c>
      <c r="N405" s="4"/>
      <c r="O405" s="4"/>
      <c r="P405" s="4"/>
      <c r="Q405" s="4"/>
      <c r="R405" s="3" t="str">
        <f t="shared" si="1"/>
        <v>Outstanding</v>
      </c>
      <c r="S405" s="11" t="s">
        <v>28</v>
      </c>
    </row>
    <row r="406" spans="1:19" ht="60" customHeight="1" x14ac:dyDescent="0.35">
      <c r="A406" s="9" t="s">
        <v>2355</v>
      </c>
      <c r="B406" s="2" t="s">
        <v>2360</v>
      </c>
      <c r="C406" s="1" t="s">
        <v>2361</v>
      </c>
      <c r="D406" s="3" t="s">
        <v>2349</v>
      </c>
      <c r="E406" s="3" t="s">
        <v>831</v>
      </c>
      <c r="F406" s="3" t="s">
        <v>24</v>
      </c>
      <c r="G406" s="3" t="s">
        <v>25</v>
      </c>
      <c r="H406" s="3" t="s">
        <v>26</v>
      </c>
      <c r="I406" s="3" t="s">
        <v>27</v>
      </c>
      <c r="J406" s="3" t="s">
        <v>28</v>
      </c>
      <c r="K406" s="4" t="s">
        <v>28</v>
      </c>
      <c r="L406" s="4" t="s">
        <v>2362</v>
      </c>
      <c r="M406" s="4"/>
      <c r="N406" s="4"/>
      <c r="O406" s="4"/>
      <c r="P406" s="4"/>
      <c r="Q406" s="4"/>
      <c r="R406" s="3" t="str">
        <f t="shared" si="1"/>
        <v>Outstanding</v>
      </c>
      <c r="S406" s="11" t="s">
        <v>28</v>
      </c>
    </row>
    <row r="407" spans="1:19" ht="60" customHeight="1" x14ac:dyDescent="0.35">
      <c r="A407" s="9" t="s">
        <v>2363</v>
      </c>
      <c r="B407" s="2" t="s">
        <v>2364</v>
      </c>
      <c r="C407" s="1" t="s">
        <v>2365</v>
      </c>
      <c r="D407" s="3" t="s">
        <v>2349</v>
      </c>
      <c r="E407" s="3" t="s">
        <v>23</v>
      </c>
      <c r="F407" s="3" t="s">
        <v>24</v>
      </c>
      <c r="G407" s="3" t="s">
        <v>25</v>
      </c>
      <c r="H407" s="3" t="s">
        <v>26</v>
      </c>
      <c r="I407" s="3" t="s">
        <v>27</v>
      </c>
      <c r="J407" s="3" t="s">
        <v>28</v>
      </c>
      <c r="K407" s="4" t="s">
        <v>28</v>
      </c>
      <c r="L407" s="4" t="s">
        <v>2366</v>
      </c>
      <c r="M407" s="4" t="s">
        <v>2367</v>
      </c>
      <c r="N407" s="4"/>
      <c r="O407" s="4"/>
      <c r="P407" s="4"/>
      <c r="Q407" s="4"/>
      <c r="R407" s="3" t="str">
        <f t="shared" si="1"/>
        <v>Outstanding</v>
      </c>
      <c r="S407" s="11" t="s">
        <v>28</v>
      </c>
    </row>
    <row r="408" spans="1:19" ht="60" customHeight="1" x14ac:dyDescent="0.35">
      <c r="A408" s="9" t="s">
        <v>2363</v>
      </c>
      <c r="B408" s="2" t="s">
        <v>2368</v>
      </c>
      <c r="C408" s="1" t="s">
        <v>2369</v>
      </c>
      <c r="D408" s="3" t="s">
        <v>2349</v>
      </c>
      <c r="E408" s="3" t="s">
        <v>23</v>
      </c>
      <c r="F408" s="3" t="s">
        <v>54</v>
      </c>
      <c r="G408" s="3" t="s">
        <v>25</v>
      </c>
      <c r="H408" s="3" t="s">
        <v>26</v>
      </c>
      <c r="I408" s="3" t="s">
        <v>27</v>
      </c>
      <c r="J408" s="3" t="s">
        <v>28</v>
      </c>
      <c r="K408" s="4" t="s">
        <v>28</v>
      </c>
      <c r="L408" s="4" t="s">
        <v>2370</v>
      </c>
      <c r="M408" s="4" t="s">
        <v>2371</v>
      </c>
      <c r="N408" s="4" t="s">
        <v>2372</v>
      </c>
      <c r="O408" s="4" t="s">
        <v>2373</v>
      </c>
      <c r="P408" s="4" t="s">
        <v>2374</v>
      </c>
      <c r="Q408" s="4" t="s">
        <v>2375</v>
      </c>
      <c r="R408" s="3" t="str">
        <f t="shared" si="1"/>
        <v>Outstanding</v>
      </c>
      <c r="S408" s="11" t="s">
        <v>28</v>
      </c>
    </row>
    <row r="409" spans="1:19" ht="60" customHeight="1" x14ac:dyDescent="0.35">
      <c r="A409" s="9" t="s">
        <v>2363</v>
      </c>
      <c r="B409" s="2" t="s">
        <v>2376</v>
      </c>
      <c r="C409" s="1" t="s">
        <v>2377</v>
      </c>
      <c r="D409" s="3" t="s">
        <v>2349</v>
      </c>
      <c r="E409" s="3" t="s">
        <v>23</v>
      </c>
      <c r="F409" s="3" t="s">
        <v>24</v>
      </c>
      <c r="G409" s="3" t="s">
        <v>25</v>
      </c>
      <c r="H409" s="3" t="s">
        <v>26</v>
      </c>
      <c r="I409" s="3" t="s">
        <v>27</v>
      </c>
      <c r="J409" s="3" t="s">
        <v>28</v>
      </c>
      <c r="K409" s="4" t="s">
        <v>28</v>
      </c>
      <c r="L409" s="4" t="s">
        <v>2378</v>
      </c>
      <c r="M409" s="4"/>
      <c r="N409" s="4"/>
      <c r="O409" s="4"/>
      <c r="P409" s="4"/>
      <c r="Q409" s="4"/>
      <c r="R409" s="3" t="str">
        <f t="shared" si="1"/>
        <v>Outstanding</v>
      </c>
      <c r="S409" s="11" t="s">
        <v>28</v>
      </c>
    </row>
    <row r="410" spans="1:19" ht="60" customHeight="1" x14ac:dyDescent="0.35">
      <c r="A410" s="9" t="s">
        <v>2363</v>
      </c>
      <c r="B410" s="2" t="s">
        <v>2379</v>
      </c>
      <c r="C410" s="1" t="s">
        <v>2380</v>
      </c>
      <c r="D410" s="3" t="s">
        <v>2349</v>
      </c>
      <c r="E410" s="3" t="s">
        <v>23</v>
      </c>
      <c r="F410" s="3" t="s">
        <v>24</v>
      </c>
      <c r="G410" s="3" t="s">
        <v>25</v>
      </c>
      <c r="H410" s="3" t="s">
        <v>26</v>
      </c>
      <c r="I410" s="3" t="s">
        <v>27</v>
      </c>
      <c r="J410" s="3" t="s">
        <v>28</v>
      </c>
      <c r="K410" s="4" t="s">
        <v>28</v>
      </c>
      <c r="L410" s="4" t="s">
        <v>2381</v>
      </c>
      <c r="M410" s="4"/>
      <c r="N410" s="4"/>
      <c r="O410" s="4"/>
      <c r="P410" s="4"/>
      <c r="Q410" s="4"/>
      <c r="R410" s="3" t="str">
        <f t="shared" si="1"/>
        <v>Outstanding</v>
      </c>
      <c r="S410" s="11" t="s">
        <v>28</v>
      </c>
    </row>
    <row r="411" spans="1:19" ht="60" customHeight="1" x14ac:dyDescent="0.35">
      <c r="A411" s="9" t="s">
        <v>2382</v>
      </c>
      <c r="B411" s="2" t="s">
        <v>2383</v>
      </c>
      <c r="C411" s="1" t="s">
        <v>2384</v>
      </c>
      <c r="D411" s="3" t="s">
        <v>2349</v>
      </c>
      <c r="E411" s="3" t="s">
        <v>23</v>
      </c>
      <c r="F411" s="3" t="s">
        <v>24</v>
      </c>
      <c r="G411" s="3" t="s">
        <v>25</v>
      </c>
      <c r="H411" s="3" t="s">
        <v>26</v>
      </c>
      <c r="I411" s="3" t="s">
        <v>27</v>
      </c>
      <c r="J411" s="3" t="s">
        <v>28</v>
      </c>
      <c r="K411" s="4" t="s">
        <v>28</v>
      </c>
      <c r="L411" s="4" t="s">
        <v>2385</v>
      </c>
      <c r="M411" s="4" t="s">
        <v>2386</v>
      </c>
      <c r="N411" s="4"/>
      <c r="O411" s="4"/>
      <c r="P411" s="4"/>
      <c r="Q411" s="4"/>
      <c r="R411" s="3" t="str">
        <f t="shared" si="1"/>
        <v>Outstanding</v>
      </c>
      <c r="S411" s="11" t="s">
        <v>28</v>
      </c>
    </row>
    <row r="412" spans="1:19" ht="60" customHeight="1" x14ac:dyDescent="0.35">
      <c r="A412" s="9" t="s">
        <v>2382</v>
      </c>
      <c r="B412" s="2" t="s">
        <v>2387</v>
      </c>
      <c r="C412" s="1" t="s">
        <v>2388</v>
      </c>
      <c r="D412" s="3" t="s">
        <v>2349</v>
      </c>
      <c r="E412" s="3" t="s">
        <v>23</v>
      </c>
      <c r="F412" s="3" t="s">
        <v>54</v>
      </c>
      <c r="G412" s="3" t="s">
        <v>25</v>
      </c>
      <c r="H412" s="3" t="s">
        <v>26</v>
      </c>
      <c r="I412" s="3" t="s">
        <v>27</v>
      </c>
      <c r="J412" s="3" t="s">
        <v>28</v>
      </c>
      <c r="K412" s="4" t="s">
        <v>28</v>
      </c>
      <c r="L412" s="4" t="s">
        <v>2389</v>
      </c>
      <c r="M412" s="4" t="s">
        <v>2390</v>
      </c>
      <c r="N412" s="4" t="s">
        <v>2391</v>
      </c>
      <c r="O412" s="4" t="s">
        <v>2392</v>
      </c>
      <c r="P412" s="4" t="s">
        <v>2393</v>
      </c>
      <c r="Q412" s="4" t="s">
        <v>2394</v>
      </c>
      <c r="R412" s="3" t="str">
        <f t="shared" si="1"/>
        <v>Outstanding</v>
      </c>
      <c r="S412" s="11" t="s">
        <v>28</v>
      </c>
    </row>
    <row r="413" spans="1:19" ht="60" customHeight="1" x14ac:dyDescent="0.35">
      <c r="A413" s="9" t="s">
        <v>2382</v>
      </c>
      <c r="B413" s="2" t="s">
        <v>2395</v>
      </c>
      <c r="C413" s="1" t="s">
        <v>2396</v>
      </c>
      <c r="D413" s="3" t="s">
        <v>2349</v>
      </c>
      <c r="E413" s="3" t="s">
        <v>23</v>
      </c>
      <c r="F413" s="3" t="s">
        <v>54</v>
      </c>
      <c r="G413" s="3" t="s">
        <v>25</v>
      </c>
      <c r="H413" s="3" t="s">
        <v>26</v>
      </c>
      <c r="I413" s="3" t="s">
        <v>27</v>
      </c>
      <c r="J413" s="3" t="s">
        <v>28</v>
      </c>
      <c r="K413" s="4" t="s">
        <v>28</v>
      </c>
      <c r="L413" s="4" t="s">
        <v>2397</v>
      </c>
      <c r="M413" s="4" t="s">
        <v>2398</v>
      </c>
      <c r="N413" s="4" t="s">
        <v>2399</v>
      </c>
      <c r="O413" s="4" t="s">
        <v>2400</v>
      </c>
      <c r="P413" s="4" t="s">
        <v>2401</v>
      </c>
      <c r="Q413" s="4" t="s">
        <v>2402</v>
      </c>
      <c r="R413" s="3" t="str">
        <f t="shared" si="1"/>
        <v>Outstanding</v>
      </c>
      <c r="S413" s="11" t="s">
        <v>28</v>
      </c>
    </row>
    <row r="414" spans="1:19" ht="60" customHeight="1" x14ac:dyDescent="0.35">
      <c r="A414" s="9" t="s">
        <v>2403</v>
      </c>
      <c r="B414" s="2" t="s">
        <v>2404</v>
      </c>
      <c r="C414" s="1" t="s">
        <v>2405</v>
      </c>
      <c r="D414" s="3" t="s">
        <v>2349</v>
      </c>
      <c r="E414" s="3" t="s">
        <v>23</v>
      </c>
      <c r="F414" s="3" t="s">
        <v>24</v>
      </c>
      <c r="G414" s="3" t="s">
        <v>25</v>
      </c>
      <c r="H414" s="3" t="s">
        <v>26</v>
      </c>
      <c r="I414" s="3" t="s">
        <v>27</v>
      </c>
      <c r="J414" s="3" t="s">
        <v>28</v>
      </c>
      <c r="K414" s="4" t="s">
        <v>28</v>
      </c>
      <c r="L414" s="4" t="s">
        <v>2406</v>
      </c>
      <c r="M414" s="4" t="s">
        <v>2407</v>
      </c>
      <c r="N414" s="4"/>
      <c r="O414" s="4"/>
      <c r="P414" s="4"/>
      <c r="Q414" s="4"/>
      <c r="R414" s="3" t="str">
        <f t="shared" si="1"/>
        <v>Outstanding</v>
      </c>
      <c r="S414" s="11" t="s">
        <v>28</v>
      </c>
    </row>
    <row r="415" spans="1:19" ht="60" customHeight="1" x14ac:dyDescent="0.35">
      <c r="A415" s="10" t="s">
        <v>2403</v>
      </c>
      <c r="B415" s="5" t="s">
        <v>2408</v>
      </c>
      <c r="C415" s="6" t="s">
        <v>2409</v>
      </c>
      <c r="D415" s="7" t="s">
        <v>2349</v>
      </c>
      <c r="E415" s="7" t="s">
        <v>831</v>
      </c>
      <c r="F415" s="7" t="s">
        <v>24</v>
      </c>
      <c r="G415" s="7" t="s">
        <v>25</v>
      </c>
      <c r="H415" s="7" t="s">
        <v>26</v>
      </c>
      <c r="I415" s="7" t="s">
        <v>27</v>
      </c>
      <c r="J415" s="7" t="s">
        <v>28</v>
      </c>
      <c r="K415" s="8" t="s">
        <v>28</v>
      </c>
      <c r="L415" s="8" t="s">
        <v>2410</v>
      </c>
      <c r="M415" s="8"/>
      <c r="N415" s="8"/>
      <c r="O415" s="8"/>
      <c r="P415" s="8"/>
      <c r="Q415" s="8"/>
      <c r="R415" s="7" t="str">
        <f t="shared" si="1"/>
        <v>Outstanding</v>
      </c>
      <c r="S415" s="12" t="s">
        <v>28</v>
      </c>
    </row>
    <row r="419" spans="1:4" ht="32" customHeight="1" x14ac:dyDescent="0.35">
      <c r="A419" s="262" t="s">
        <v>2411</v>
      </c>
      <c r="B419" s="262"/>
      <c r="C419" s="262"/>
      <c r="D419" s="262"/>
    </row>
  </sheetData>
  <mergeCells count="1">
    <mergeCell ref="A419:D419"/>
  </mergeCells>
  <conditionalFormatting sqref="G2:G415">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H2:H415">
    <cfRule type="cellIs" dxfId="60" priority="5" operator="equal">
      <formula>"Low"</formula>
    </cfRule>
    <cfRule type="cellIs" dxfId="59" priority="6" operator="equal">
      <formula>"Medium"</formula>
    </cfRule>
    <cfRule type="cellIs" dxfId="58" priority="7" operator="equal">
      <formula>"High"</formula>
    </cfRule>
  </conditionalFormatting>
  <conditionalFormatting sqref="J2:J415">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G2:G415" xr:uid="{00000000-0002-0000-0200-000000000000}">
      <formula1>"Must,Should,Could,Won't,Unassigned"</formula1>
    </dataValidation>
    <dataValidation type="list" showErrorMessage="1" errorTitle="Invalid Value" error="Please select a value from the list: Low, Medium, High, Unassessed." sqref="H2:H415" xr:uid="{00000000-0002-0000-0200-000001000000}">
      <formula1>"Low,Medium,High,Unassessed"</formula1>
    </dataValidation>
    <dataValidation type="list" showErrorMessage="1" errorTitle="Invalid Value" error="Please select a value from the list: Phase1, Phase2, Phase3, Phase4, Phase5, Pending." sqref="I2:I41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J2:J415" xr:uid="{00000000-0002-0000-0200-000003000000}">
      <formula1>"Implemented,Testing,Failed,Compensated,Risk Accepted,N/A"</formula1>
    </dataValidation>
  </dataValidations>
  <hyperlinks>
    <hyperlink ref="A41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279" t="s">
        <v>2551</v>
      </c>
      <c r="C2" s="279" t="s">
        <v>2551</v>
      </c>
      <c r="D2" s="279" t="s">
        <v>2551</v>
      </c>
      <c r="E2" s="279" t="s">
        <v>2551</v>
      </c>
      <c r="F2" s="279" t="s">
        <v>2551</v>
      </c>
      <c r="G2" s="279" t="s">
        <v>2551</v>
      </c>
      <c r="H2" s="283" t="s">
        <v>2552</v>
      </c>
      <c r="I2" s="283" t="s">
        <v>2552</v>
      </c>
      <c r="J2" s="283" t="s">
        <v>2552</v>
      </c>
      <c r="K2" s="283" t="s">
        <v>2552</v>
      </c>
      <c r="L2" s="283" t="s">
        <v>2552</v>
      </c>
      <c r="M2" s="282" t="s">
        <v>2553</v>
      </c>
      <c r="N2" s="282" t="s">
        <v>2553</v>
      </c>
      <c r="O2" s="284" t="s">
        <v>2554</v>
      </c>
      <c r="P2" s="284" t="s">
        <v>2554</v>
      </c>
      <c r="Q2" s="280" t="s">
        <v>17</v>
      </c>
      <c r="R2" s="280" t="s">
        <v>17</v>
      </c>
      <c r="S2" s="280" t="s">
        <v>17</v>
      </c>
      <c r="T2" s="281" t="s">
        <v>2555</v>
      </c>
    </row>
    <row r="3" spans="2:20" ht="35" customHeight="1" x14ac:dyDescent="0.35">
      <c r="B3" s="67" t="s">
        <v>2556</v>
      </c>
      <c r="C3" s="67" t="s">
        <v>2557</v>
      </c>
      <c r="D3" s="67" t="s">
        <v>2558</v>
      </c>
      <c r="E3" s="67" t="s">
        <v>2559</v>
      </c>
      <c r="F3" s="67" t="s">
        <v>2560</v>
      </c>
      <c r="G3" s="67" t="s">
        <v>12</v>
      </c>
      <c r="H3" s="68" t="s">
        <v>2561</v>
      </c>
      <c r="I3" s="68" t="s">
        <v>2562</v>
      </c>
      <c r="J3" s="68" t="s">
        <v>2563</v>
      </c>
      <c r="K3" s="68" t="s">
        <v>2564</v>
      </c>
      <c r="L3" s="68" t="s">
        <v>2497</v>
      </c>
      <c r="M3" s="69" t="s">
        <v>2565</v>
      </c>
      <c r="N3" s="69" t="s">
        <v>2566</v>
      </c>
      <c r="O3" s="70" t="s">
        <v>2567</v>
      </c>
      <c r="P3" s="70" t="s">
        <v>2568</v>
      </c>
      <c r="Q3" s="71" t="s">
        <v>17</v>
      </c>
      <c r="R3" s="71" t="s">
        <v>2569</v>
      </c>
      <c r="S3" s="71" t="s">
        <v>2570</v>
      </c>
      <c r="T3" s="72" t="s">
        <v>2571</v>
      </c>
    </row>
    <row r="4" spans="2:20" ht="60" customHeight="1" x14ac:dyDescent="0.35">
      <c r="B4" s="73" t="s">
        <v>2572</v>
      </c>
      <c r="C4" s="73" t="s">
        <v>2573</v>
      </c>
      <c r="D4" s="73" t="s">
        <v>2574</v>
      </c>
      <c r="E4" s="73" t="s">
        <v>2575</v>
      </c>
      <c r="F4" s="73" t="s">
        <v>2576</v>
      </c>
      <c r="G4" s="73" t="s">
        <v>2577</v>
      </c>
      <c r="H4" s="73" t="s">
        <v>2578</v>
      </c>
      <c r="I4" s="73" t="s">
        <v>2579</v>
      </c>
      <c r="J4" s="73" t="s">
        <v>2580</v>
      </c>
      <c r="K4" s="73" t="s">
        <v>2581</v>
      </c>
      <c r="L4" s="73" t="s">
        <v>2582</v>
      </c>
      <c r="M4" s="73" t="s">
        <v>2583</v>
      </c>
      <c r="N4" s="73" t="s">
        <v>2584</v>
      </c>
      <c r="O4" s="73" t="s">
        <v>2585</v>
      </c>
      <c r="P4" s="73" t="s">
        <v>2586</v>
      </c>
      <c r="Q4" s="73" t="s">
        <v>2587</v>
      </c>
      <c r="R4" s="73" t="s">
        <v>2588</v>
      </c>
      <c r="S4" s="73" t="s">
        <v>2589</v>
      </c>
      <c r="T4" s="73" t="s">
        <v>2590</v>
      </c>
    </row>
    <row r="5" spans="2:20" ht="60" customHeight="1" x14ac:dyDescent="0.35">
      <c r="B5" s="35" t="s">
        <v>2591</v>
      </c>
      <c r="C5" s="74"/>
      <c r="D5" s="75"/>
      <c r="E5" s="75" t="s">
        <v>28</v>
      </c>
      <c r="F5" s="75" t="str">
        <f>IF(E5&lt;&gt;"", IFERROR(VLOOKUP(E5, Dashboard!$B78:$F83, 5, FALSE), ""), "")</f>
        <v/>
      </c>
      <c r="G5" s="76"/>
      <c r="H5" s="63"/>
      <c r="I5" s="63"/>
      <c r="J5" s="76"/>
      <c r="K5" s="76"/>
      <c r="L5" s="37"/>
      <c r="M5" s="37"/>
      <c r="N5" s="76"/>
      <c r="O5" s="76"/>
      <c r="P5" s="37"/>
      <c r="Q5" s="37" t="s">
        <v>28</v>
      </c>
      <c r="R5" s="76"/>
      <c r="S5" s="63"/>
      <c r="T5" s="76"/>
    </row>
    <row r="6" spans="2:20" ht="60" customHeight="1" x14ac:dyDescent="0.35">
      <c r="B6" s="35" t="s">
        <v>2592</v>
      </c>
      <c r="C6" s="74"/>
      <c r="D6" s="75"/>
      <c r="E6" s="75" t="s">
        <v>28</v>
      </c>
      <c r="F6" s="75" t="str">
        <f>IF(E6&lt;&gt;"", IFERROR(VLOOKUP(E6, Dashboard!$B78:$F83, 5, FALSE), ""), "")</f>
        <v/>
      </c>
      <c r="G6" s="76"/>
      <c r="H6" s="63"/>
      <c r="I6" s="63"/>
      <c r="J6" s="76"/>
      <c r="K6" s="76"/>
      <c r="L6" s="37"/>
      <c r="M6" s="37"/>
      <c r="N6" s="76"/>
      <c r="O6" s="76"/>
      <c r="P6" s="37"/>
      <c r="Q6" s="37" t="s">
        <v>28</v>
      </c>
      <c r="R6" s="76"/>
      <c r="S6" s="63"/>
      <c r="T6" s="76"/>
    </row>
    <row r="7" spans="2:20" ht="60" customHeight="1" x14ac:dyDescent="0.35">
      <c r="B7" s="35" t="s">
        <v>2593</v>
      </c>
      <c r="C7" s="74"/>
      <c r="D7" s="75"/>
      <c r="E7" s="75" t="s">
        <v>28</v>
      </c>
      <c r="F7" s="75" t="str">
        <f>IF(E7&lt;&gt;"", IFERROR(VLOOKUP(E7, Dashboard!$B78:$F83, 5, FALSE), ""), "")</f>
        <v/>
      </c>
      <c r="G7" s="76"/>
      <c r="H7" s="63"/>
      <c r="I7" s="63"/>
      <c r="J7" s="76"/>
      <c r="K7" s="76"/>
      <c r="L7" s="37"/>
      <c r="M7" s="37"/>
      <c r="N7" s="76"/>
      <c r="O7" s="76"/>
      <c r="P7" s="37"/>
      <c r="Q7" s="37" t="s">
        <v>28</v>
      </c>
      <c r="R7" s="76"/>
      <c r="S7" s="63"/>
      <c r="T7" s="76"/>
    </row>
    <row r="8" spans="2:20" ht="60" customHeight="1" x14ac:dyDescent="0.35">
      <c r="B8" s="35" t="s">
        <v>2594</v>
      </c>
      <c r="C8" s="74"/>
      <c r="D8" s="75"/>
      <c r="E8" s="75" t="s">
        <v>28</v>
      </c>
      <c r="F8" s="75" t="str">
        <f>IF(E8&lt;&gt;"", IFERROR(VLOOKUP(E8, Dashboard!$B78:$F83, 5, FALSE), ""), "")</f>
        <v/>
      </c>
      <c r="G8" s="76"/>
      <c r="H8" s="63"/>
      <c r="I8" s="63"/>
      <c r="J8" s="76"/>
      <c r="K8" s="76"/>
      <c r="L8" s="37"/>
      <c r="M8" s="37"/>
      <c r="N8" s="76"/>
      <c r="O8" s="76"/>
      <c r="P8" s="37"/>
      <c r="Q8" s="37" t="s">
        <v>28</v>
      </c>
      <c r="R8" s="76"/>
      <c r="S8" s="63"/>
      <c r="T8" s="76"/>
    </row>
    <row r="9" spans="2:20" ht="60" customHeight="1" x14ac:dyDescent="0.35">
      <c r="B9" s="35" t="s">
        <v>2595</v>
      </c>
      <c r="C9" s="74"/>
      <c r="D9" s="75"/>
      <c r="E9" s="75" t="s">
        <v>28</v>
      </c>
      <c r="F9" s="75" t="str">
        <f>IF(E9&lt;&gt;"", IFERROR(VLOOKUP(E9, Dashboard!$B78:$F83, 5, FALSE), ""), "")</f>
        <v/>
      </c>
      <c r="G9" s="76"/>
      <c r="H9" s="63"/>
      <c r="I9" s="63"/>
      <c r="J9" s="76"/>
      <c r="K9" s="76"/>
      <c r="L9" s="37"/>
      <c r="M9" s="37"/>
      <c r="N9" s="76"/>
      <c r="O9" s="76"/>
      <c r="P9" s="37"/>
      <c r="Q9" s="37" t="s">
        <v>28</v>
      </c>
      <c r="R9" s="76"/>
      <c r="S9" s="63"/>
      <c r="T9" s="76"/>
    </row>
    <row r="10" spans="2:20" ht="60" customHeight="1" x14ac:dyDescent="0.35">
      <c r="B10" s="35" t="s">
        <v>2596</v>
      </c>
      <c r="C10" s="74"/>
      <c r="D10" s="75"/>
      <c r="E10" s="75" t="s">
        <v>28</v>
      </c>
      <c r="F10" s="75" t="str">
        <f>IF(E10&lt;&gt;"", IFERROR(VLOOKUP(E10, Dashboard!$B78:$F83, 5, FALSE), ""), "")</f>
        <v/>
      </c>
      <c r="G10" s="76"/>
      <c r="H10" s="63"/>
      <c r="I10" s="63"/>
      <c r="J10" s="76"/>
      <c r="K10" s="76"/>
      <c r="L10" s="37"/>
      <c r="M10" s="37"/>
      <c r="N10" s="76"/>
      <c r="O10" s="76"/>
      <c r="P10" s="37"/>
      <c r="Q10" s="37" t="s">
        <v>28</v>
      </c>
      <c r="R10" s="76"/>
      <c r="S10" s="63"/>
      <c r="T10" s="76"/>
    </row>
    <row r="11" spans="2:20" ht="60" customHeight="1" x14ac:dyDescent="0.35">
      <c r="B11" s="35" t="s">
        <v>2597</v>
      </c>
      <c r="C11" s="74"/>
      <c r="D11" s="75"/>
      <c r="E11" s="75" t="s">
        <v>28</v>
      </c>
      <c r="F11" s="75" t="str">
        <f>IF(E11&lt;&gt;"", IFERROR(VLOOKUP(E11, Dashboard!$B78:$F83, 5, FALSE), ""), "")</f>
        <v/>
      </c>
      <c r="G11" s="76"/>
      <c r="H11" s="63"/>
      <c r="I11" s="63"/>
      <c r="J11" s="76"/>
      <c r="K11" s="76"/>
      <c r="L11" s="37"/>
      <c r="M11" s="37"/>
      <c r="N11" s="76"/>
      <c r="O11" s="76"/>
      <c r="P11" s="37"/>
      <c r="Q11" s="37" t="s">
        <v>28</v>
      </c>
      <c r="R11" s="76"/>
      <c r="S11" s="63"/>
      <c r="T11" s="76"/>
    </row>
    <row r="12" spans="2:20" ht="60" customHeight="1" x14ac:dyDescent="0.35">
      <c r="B12" s="35" t="s">
        <v>2598</v>
      </c>
      <c r="C12" s="74"/>
      <c r="D12" s="75"/>
      <c r="E12" s="75" t="s">
        <v>28</v>
      </c>
      <c r="F12" s="75" t="str">
        <f>IF(E12&lt;&gt;"", IFERROR(VLOOKUP(E12, Dashboard!$B78:$F83, 5, FALSE), ""), "")</f>
        <v/>
      </c>
      <c r="G12" s="76"/>
      <c r="H12" s="63"/>
      <c r="I12" s="63"/>
      <c r="J12" s="76"/>
      <c r="K12" s="76"/>
      <c r="L12" s="37"/>
      <c r="M12" s="37"/>
      <c r="N12" s="76"/>
      <c r="O12" s="76"/>
      <c r="P12" s="37"/>
      <c r="Q12" s="37" t="s">
        <v>28</v>
      </c>
      <c r="R12" s="76"/>
      <c r="S12" s="63"/>
      <c r="T12" s="76"/>
    </row>
    <row r="13" spans="2:20" ht="60" customHeight="1" x14ac:dyDescent="0.35">
      <c r="B13" s="35" t="s">
        <v>2599</v>
      </c>
      <c r="C13" s="74"/>
      <c r="D13" s="75"/>
      <c r="E13" s="75" t="s">
        <v>28</v>
      </c>
      <c r="F13" s="75" t="str">
        <f>IF(E13&lt;&gt;"", IFERROR(VLOOKUP(E13, Dashboard!$B78:$F83, 5, FALSE), ""), "")</f>
        <v/>
      </c>
      <c r="G13" s="76"/>
      <c r="H13" s="63"/>
      <c r="I13" s="63"/>
      <c r="J13" s="76"/>
      <c r="K13" s="76"/>
      <c r="L13" s="37"/>
      <c r="M13" s="37"/>
      <c r="N13" s="76"/>
      <c r="O13" s="76"/>
      <c r="P13" s="37"/>
      <c r="Q13" s="37" t="s">
        <v>28</v>
      </c>
      <c r="R13" s="76"/>
      <c r="S13" s="63"/>
      <c r="T13" s="76"/>
    </row>
    <row r="14" spans="2:20" ht="60" customHeight="1" x14ac:dyDescent="0.35">
      <c r="B14" s="35" t="s">
        <v>2600</v>
      </c>
      <c r="C14" s="74"/>
      <c r="D14" s="75"/>
      <c r="E14" s="75" t="s">
        <v>28</v>
      </c>
      <c r="F14" s="75" t="str">
        <f>IF(E14&lt;&gt;"", IFERROR(VLOOKUP(E14, Dashboard!$B78:$F83, 5, FALSE), ""), "")</f>
        <v/>
      </c>
      <c r="G14" s="76"/>
      <c r="H14" s="63"/>
      <c r="I14" s="63"/>
      <c r="J14" s="76"/>
      <c r="K14" s="76"/>
      <c r="L14" s="37"/>
      <c r="M14" s="37"/>
      <c r="N14" s="76"/>
      <c r="O14" s="76"/>
      <c r="P14" s="37"/>
      <c r="Q14" s="37" t="s">
        <v>28</v>
      </c>
      <c r="R14" s="76"/>
      <c r="S14" s="63"/>
      <c r="T14" s="76"/>
    </row>
    <row r="15" spans="2:20" ht="60" customHeight="1" x14ac:dyDescent="0.35">
      <c r="B15" s="35" t="s">
        <v>2601</v>
      </c>
      <c r="C15" s="74"/>
      <c r="D15" s="75"/>
      <c r="E15" s="75" t="s">
        <v>28</v>
      </c>
      <c r="F15" s="75" t="str">
        <f>IF(E15&lt;&gt;"", IFERROR(VLOOKUP(E15, Dashboard!$B78:$F83, 5, FALSE), ""), "")</f>
        <v/>
      </c>
      <c r="G15" s="76"/>
      <c r="H15" s="63"/>
      <c r="I15" s="63"/>
      <c r="J15" s="76"/>
      <c r="K15" s="76"/>
      <c r="L15" s="37"/>
      <c r="M15" s="37"/>
      <c r="N15" s="76"/>
      <c r="O15" s="76"/>
      <c r="P15" s="37"/>
      <c r="Q15" s="37" t="s">
        <v>28</v>
      </c>
      <c r="R15" s="76"/>
      <c r="S15" s="63"/>
      <c r="T15" s="76"/>
    </row>
    <row r="16" spans="2:20" ht="60" customHeight="1" x14ac:dyDescent="0.35">
      <c r="B16" s="35" t="s">
        <v>2602</v>
      </c>
      <c r="C16" s="74"/>
      <c r="D16" s="75"/>
      <c r="E16" s="75" t="s">
        <v>28</v>
      </c>
      <c r="F16" s="75" t="str">
        <f>IF(E16&lt;&gt;"", IFERROR(VLOOKUP(E16, Dashboard!$B78:$F83, 5, FALSE), ""), "")</f>
        <v/>
      </c>
      <c r="G16" s="76"/>
      <c r="H16" s="63"/>
      <c r="I16" s="63"/>
      <c r="J16" s="76"/>
      <c r="K16" s="76"/>
      <c r="L16" s="37"/>
      <c r="M16" s="37"/>
      <c r="N16" s="76"/>
      <c r="O16" s="76"/>
      <c r="P16" s="37"/>
      <c r="Q16" s="37" t="s">
        <v>28</v>
      </c>
      <c r="R16" s="76"/>
      <c r="S16" s="63"/>
      <c r="T16" s="76"/>
    </row>
    <row r="17" spans="2:20" ht="60" customHeight="1" x14ac:dyDescent="0.35">
      <c r="B17" s="35" t="s">
        <v>2603</v>
      </c>
      <c r="C17" s="74"/>
      <c r="D17" s="75"/>
      <c r="E17" s="75" t="s">
        <v>28</v>
      </c>
      <c r="F17" s="75" t="str">
        <f>IF(E17&lt;&gt;"", IFERROR(VLOOKUP(E17, Dashboard!$B78:$F83, 5, FALSE), ""), "")</f>
        <v/>
      </c>
      <c r="G17" s="76"/>
      <c r="H17" s="63"/>
      <c r="I17" s="63"/>
      <c r="J17" s="76"/>
      <c r="K17" s="76"/>
      <c r="L17" s="37"/>
      <c r="M17" s="37"/>
      <c r="N17" s="76"/>
      <c r="O17" s="76"/>
      <c r="P17" s="37"/>
      <c r="Q17" s="37" t="s">
        <v>28</v>
      </c>
      <c r="R17" s="76"/>
      <c r="S17" s="63"/>
      <c r="T17" s="76"/>
    </row>
    <row r="18" spans="2:20" ht="60" customHeight="1" x14ac:dyDescent="0.35">
      <c r="B18" s="35" t="s">
        <v>2604</v>
      </c>
      <c r="C18" s="74"/>
      <c r="D18" s="75"/>
      <c r="E18" s="75" t="s">
        <v>28</v>
      </c>
      <c r="F18" s="75" t="str">
        <f>IF(E18&lt;&gt;"", IFERROR(VLOOKUP(E18, Dashboard!$B78:$F83, 5, FALSE), ""), "")</f>
        <v/>
      </c>
      <c r="G18" s="76"/>
      <c r="H18" s="63"/>
      <c r="I18" s="63"/>
      <c r="J18" s="76"/>
      <c r="K18" s="76"/>
      <c r="L18" s="37"/>
      <c r="M18" s="37"/>
      <c r="N18" s="76"/>
      <c r="O18" s="76"/>
      <c r="P18" s="37"/>
      <c r="Q18" s="37" t="s">
        <v>28</v>
      </c>
      <c r="R18" s="76"/>
      <c r="S18" s="63"/>
      <c r="T18" s="76"/>
    </row>
    <row r="19" spans="2:20" ht="60" customHeight="1" x14ac:dyDescent="0.35">
      <c r="B19" s="35" t="s">
        <v>2605</v>
      </c>
      <c r="C19" s="74"/>
      <c r="D19" s="75"/>
      <c r="E19" s="75" t="s">
        <v>28</v>
      </c>
      <c r="F19" s="75" t="str">
        <f>IF(E19&lt;&gt;"", IFERROR(VLOOKUP(E19, Dashboard!$B78:$F83, 5, FALSE), ""), "")</f>
        <v/>
      </c>
      <c r="G19" s="76"/>
      <c r="H19" s="63"/>
      <c r="I19" s="63"/>
      <c r="J19" s="76"/>
      <c r="K19" s="76"/>
      <c r="L19" s="37"/>
      <c r="M19" s="37"/>
      <c r="N19" s="76"/>
      <c r="O19" s="76"/>
      <c r="P19" s="37"/>
      <c r="Q19" s="37" t="s">
        <v>28</v>
      </c>
      <c r="R19" s="76"/>
      <c r="S19" s="63"/>
      <c r="T19" s="76"/>
    </row>
    <row r="20" spans="2:20" ht="60" customHeight="1" x14ac:dyDescent="0.35">
      <c r="B20" s="35" t="s">
        <v>2606</v>
      </c>
      <c r="C20" s="74"/>
      <c r="D20" s="75"/>
      <c r="E20" s="75" t="s">
        <v>28</v>
      </c>
      <c r="F20" s="75" t="str">
        <f>IF(E20&lt;&gt;"", IFERROR(VLOOKUP(E20, Dashboard!$B78:$F83, 5, FALSE), ""), "")</f>
        <v/>
      </c>
      <c r="G20" s="76"/>
      <c r="H20" s="63"/>
      <c r="I20" s="63"/>
      <c r="J20" s="76"/>
      <c r="K20" s="76"/>
      <c r="L20" s="37"/>
      <c r="M20" s="37"/>
      <c r="N20" s="76"/>
      <c r="O20" s="76"/>
      <c r="P20" s="37"/>
      <c r="Q20" s="37" t="s">
        <v>28</v>
      </c>
      <c r="R20" s="76"/>
      <c r="S20" s="63"/>
      <c r="T20" s="76"/>
    </row>
    <row r="21" spans="2:20" ht="60" customHeight="1" x14ac:dyDescent="0.35">
      <c r="B21" s="35" t="s">
        <v>2607</v>
      </c>
      <c r="C21" s="74"/>
      <c r="D21" s="75"/>
      <c r="E21" s="75" t="s">
        <v>28</v>
      </c>
      <c r="F21" s="75" t="str">
        <f>IF(E21&lt;&gt;"", IFERROR(VLOOKUP(E21, Dashboard!$B78:$F83, 5, FALSE), ""), "")</f>
        <v/>
      </c>
      <c r="G21" s="76"/>
      <c r="H21" s="63"/>
      <c r="I21" s="63"/>
      <c r="J21" s="76"/>
      <c r="K21" s="76"/>
      <c r="L21" s="37"/>
      <c r="M21" s="37"/>
      <c r="N21" s="76"/>
      <c r="O21" s="76"/>
      <c r="P21" s="37"/>
      <c r="Q21" s="37" t="s">
        <v>28</v>
      </c>
      <c r="R21" s="76"/>
      <c r="S21" s="63"/>
      <c r="T21" s="76"/>
    </row>
    <row r="22" spans="2:20" ht="60" customHeight="1" x14ac:dyDescent="0.35">
      <c r="B22" s="35" t="s">
        <v>2608</v>
      </c>
      <c r="C22" s="74"/>
      <c r="D22" s="75"/>
      <c r="E22" s="75" t="s">
        <v>28</v>
      </c>
      <c r="F22" s="75" t="str">
        <f>IF(E22&lt;&gt;"", IFERROR(VLOOKUP(E22, Dashboard!$B78:$F83, 5, FALSE), ""), "")</f>
        <v/>
      </c>
      <c r="G22" s="76"/>
      <c r="H22" s="63"/>
      <c r="I22" s="63"/>
      <c r="J22" s="76"/>
      <c r="K22" s="76"/>
      <c r="L22" s="37"/>
      <c r="M22" s="37"/>
      <c r="N22" s="76"/>
      <c r="O22" s="76"/>
      <c r="P22" s="37"/>
      <c r="Q22" s="37" t="s">
        <v>28</v>
      </c>
      <c r="R22" s="76"/>
      <c r="S22" s="63"/>
      <c r="T22" s="76"/>
    </row>
    <row r="23" spans="2:20" ht="60" customHeight="1" x14ac:dyDescent="0.35">
      <c r="B23" s="35" t="s">
        <v>2609</v>
      </c>
      <c r="C23" s="74"/>
      <c r="D23" s="75"/>
      <c r="E23" s="75" t="s">
        <v>28</v>
      </c>
      <c r="F23" s="75" t="str">
        <f>IF(E23&lt;&gt;"", IFERROR(VLOOKUP(E23, Dashboard!$B78:$F83, 5, FALSE), ""), "")</f>
        <v/>
      </c>
      <c r="G23" s="76"/>
      <c r="H23" s="63"/>
      <c r="I23" s="63"/>
      <c r="J23" s="76"/>
      <c r="K23" s="76"/>
      <c r="L23" s="37"/>
      <c r="M23" s="37"/>
      <c r="N23" s="76"/>
      <c r="O23" s="76"/>
      <c r="P23" s="37"/>
      <c r="Q23" s="37" t="s">
        <v>28</v>
      </c>
      <c r="R23" s="76"/>
      <c r="S23" s="63"/>
      <c r="T23" s="76"/>
    </row>
    <row r="24" spans="2:20" ht="60" customHeight="1" x14ac:dyDescent="0.35">
      <c r="B24" s="35" t="s">
        <v>2610</v>
      </c>
      <c r="C24" s="74"/>
      <c r="D24" s="75"/>
      <c r="E24" s="75" t="s">
        <v>28</v>
      </c>
      <c r="F24" s="75" t="str">
        <f>IF(E24&lt;&gt;"", IFERROR(VLOOKUP(E24, Dashboard!$B78:$F83, 5, FALSE), ""), "")</f>
        <v/>
      </c>
      <c r="G24" s="76"/>
      <c r="H24" s="63"/>
      <c r="I24" s="63"/>
      <c r="J24" s="76"/>
      <c r="K24" s="76"/>
      <c r="L24" s="37"/>
      <c r="M24" s="37"/>
      <c r="N24" s="76"/>
      <c r="O24" s="76"/>
      <c r="P24" s="37"/>
      <c r="Q24" s="37" t="s">
        <v>28</v>
      </c>
      <c r="R24" s="76"/>
      <c r="S24" s="63"/>
      <c r="T24" s="76"/>
    </row>
    <row r="25" spans="2:20" ht="60" customHeight="1" x14ac:dyDescent="0.35">
      <c r="B25" s="35" t="s">
        <v>2611</v>
      </c>
      <c r="C25" s="74"/>
      <c r="D25" s="75"/>
      <c r="E25" s="75" t="s">
        <v>28</v>
      </c>
      <c r="F25" s="75" t="str">
        <f>IF(E25&lt;&gt;"", IFERROR(VLOOKUP(E25, Dashboard!$B78:$F83, 5, FALSE), ""), "")</f>
        <v/>
      </c>
      <c r="G25" s="76"/>
      <c r="H25" s="63"/>
      <c r="I25" s="63"/>
      <c r="J25" s="76"/>
      <c r="K25" s="76"/>
      <c r="L25" s="37"/>
      <c r="M25" s="37"/>
      <c r="N25" s="76"/>
      <c r="O25" s="76"/>
      <c r="P25" s="37"/>
      <c r="Q25" s="37" t="s">
        <v>28</v>
      </c>
      <c r="R25" s="76"/>
      <c r="S25" s="63"/>
      <c r="T25" s="76"/>
    </row>
    <row r="26" spans="2:20" ht="60" customHeight="1" x14ac:dyDescent="0.35">
      <c r="B26" s="35" t="s">
        <v>2612</v>
      </c>
      <c r="C26" s="74"/>
      <c r="D26" s="75"/>
      <c r="E26" s="75" t="s">
        <v>28</v>
      </c>
      <c r="F26" s="75" t="str">
        <f>IF(E26&lt;&gt;"", IFERROR(VLOOKUP(E26, Dashboard!$B78:$F83, 5, FALSE), ""), "")</f>
        <v/>
      </c>
      <c r="G26" s="76"/>
      <c r="H26" s="63"/>
      <c r="I26" s="63"/>
      <c r="J26" s="76"/>
      <c r="K26" s="76"/>
      <c r="L26" s="37"/>
      <c r="M26" s="37"/>
      <c r="N26" s="76"/>
      <c r="O26" s="76"/>
      <c r="P26" s="37"/>
      <c r="Q26" s="37" t="s">
        <v>28</v>
      </c>
      <c r="R26" s="76"/>
      <c r="S26" s="63"/>
      <c r="T26" s="76"/>
    </row>
    <row r="27" spans="2:20" ht="60" customHeight="1" x14ac:dyDescent="0.35">
      <c r="B27" s="35" t="s">
        <v>2613</v>
      </c>
      <c r="C27" s="74"/>
      <c r="D27" s="75"/>
      <c r="E27" s="75" t="s">
        <v>28</v>
      </c>
      <c r="F27" s="75" t="str">
        <f>IF(E27&lt;&gt;"", IFERROR(VLOOKUP(E27, Dashboard!$B78:$F83, 5, FALSE), ""), "")</f>
        <v/>
      </c>
      <c r="G27" s="76"/>
      <c r="H27" s="63"/>
      <c r="I27" s="63"/>
      <c r="J27" s="76"/>
      <c r="K27" s="76"/>
      <c r="L27" s="37"/>
      <c r="M27" s="37"/>
      <c r="N27" s="76"/>
      <c r="O27" s="76"/>
      <c r="P27" s="37"/>
      <c r="Q27" s="37" t="s">
        <v>28</v>
      </c>
      <c r="R27" s="76"/>
      <c r="S27" s="63"/>
      <c r="T27" s="76"/>
    </row>
    <row r="28" spans="2:20" ht="60" customHeight="1" x14ac:dyDescent="0.35">
      <c r="B28" s="35" t="s">
        <v>2614</v>
      </c>
      <c r="C28" s="74"/>
      <c r="D28" s="75"/>
      <c r="E28" s="75" t="s">
        <v>28</v>
      </c>
      <c r="F28" s="75" t="str">
        <f>IF(E28&lt;&gt;"", IFERROR(VLOOKUP(E28, Dashboard!$B78:$F83, 5, FALSE), ""), "")</f>
        <v/>
      </c>
      <c r="G28" s="76"/>
      <c r="H28" s="63"/>
      <c r="I28" s="63"/>
      <c r="J28" s="76"/>
      <c r="K28" s="76"/>
      <c r="L28" s="37"/>
      <c r="M28" s="37"/>
      <c r="N28" s="76"/>
      <c r="O28" s="76"/>
      <c r="P28" s="37"/>
      <c r="Q28" s="37" t="s">
        <v>28</v>
      </c>
      <c r="R28" s="76"/>
      <c r="S28" s="63"/>
      <c r="T28" s="76"/>
    </row>
    <row r="29" spans="2:20" ht="60" customHeight="1" x14ac:dyDescent="0.35">
      <c r="B29" s="35" t="s">
        <v>2615</v>
      </c>
      <c r="C29" s="74"/>
      <c r="D29" s="75"/>
      <c r="E29" s="75" t="s">
        <v>28</v>
      </c>
      <c r="F29" s="75" t="str">
        <f>IF(E29&lt;&gt;"", IFERROR(VLOOKUP(E29, Dashboard!$B78:$F83, 5, FALSE), ""), "")</f>
        <v/>
      </c>
      <c r="G29" s="76"/>
      <c r="H29" s="63"/>
      <c r="I29" s="63"/>
      <c r="J29" s="76"/>
      <c r="K29" s="76"/>
      <c r="L29" s="37"/>
      <c r="M29" s="37"/>
      <c r="N29" s="76"/>
      <c r="O29" s="76"/>
      <c r="P29" s="37"/>
      <c r="Q29" s="37" t="s">
        <v>28</v>
      </c>
      <c r="R29" s="76"/>
      <c r="S29" s="63"/>
      <c r="T29" s="76"/>
    </row>
    <row r="30" spans="2:20" ht="60" customHeight="1" x14ac:dyDescent="0.35">
      <c r="B30" s="35" t="s">
        <v>2616</v>
      </c>
      <c r="C30" s="74"/>
      <c r="D30" s="75"/>
      <c r="E30" s="75" t="s">
        <v>28</v>
      </c>
      <c r="F30" s="75" t="str">
        <f>IF(E30&lt;&gt;"", IFERROR(VLOOKUP(E30, Dashboard!$B78:$F83, 5, FALSE), ""), "")</f>
        <v/>
      </c>
      <c r="G30" s="76"/>
      <c r="H30" s="63"/>
      <c r="I30" s="63"/>
      <c r="J30" s="76"/>
      <c r="K30" s="76"/>
      <c r="L30" s="37"/>
      <c r="M30" s="37"/>
      <c r="N30" s="76"/>
      <c r="O30" s="76"/>
      <c r="P30" s="37"/>
      <c r="Q30" s="37" t="s">
        <v>28</v>
      </c>
      <c r="R30" s="76"/>
      <c r="S30" s="63"/>
      <c r="T30" s="76"/>
    </row>
    <row r="31" spans="2:20" ht="60" customHeight="1" x14ac:dyDescent="0.35">
      <c r="B31" s="35" t="s">
        <v>2617</v>
      </c>
      <c r="C31" s="74"/>
      <c r="D31" s="75"/>
      <c r="E31" s="75" t="s">
        <v>28</v>
      </c>
      <c r="F31" s="75" t="str">
        <f>IF(E31&lt;&gt;"", IFERROR(VLOOKUP(E31, Dashboard!$B78:$F83, 5, FALSE), ""), "")</f>
        <v/>
      </c>
      <c r="G31" s="76"/>
      <c r="H31" s="63"/>
      <c r="I31" s="63"/>
      <c r="J31" s="76"/>
      <c r="K31" s="76"/>
      <c r="L31" s="37"/>
      <c r="M31" s="37"/>
      <c r="N31" s="76"/>
      <c r="O31" s="76"/>
      <c r="P31" s="37"/>
      <c r="Q31" s="37" t="s">
        <v>28</v>
      </c>
      <c r="R31" s="76"/>
      <c r="S31" s="63"/>
      <c r="T31" s="76"/>
    </row>
    <row r="32" spans="2:20" ht="60" customHeight="1" x14ac:dyDescent="0.35">
      <c r="B32" s="35" t="s">
        <v>2618</v>
      </c>
      <c r="C32" s="74"/>
      <c r="D32" s="75"/>
      <c r="E32" s="75" t="s">
        <v>28</v>
      </c>
      <c r="F32" s="75" t="str">
        <f>IF(E32&lt;&gt;"", IFERROR(VLOOKUP(E32, Dashboard!$B78:$F83, 5, FALSE), ""), "")</f>
        <v/>
      </c>
      <c r="G32" s="76"/>
      <c r="H32" s="63"/>
      <c r="I32" s="63"/>
      <c r="J32" s="76"/>
      <c r="K32" s="76"/>
      <c r="L32" s="37"/>
      <c r="M32" s="37"/>
      <c r="N32" s="76"/>
      <c r="O32" s="76"/>
      <c r="P32" s="37"/>
      <c r="Q32" s="37" t="s">
        <v>28</v>
      </c>
      <c r="R32" s="76"/>
      <c r="S32" s="63"/>
      <c r="T32" s="76"/>
    </row>
    <row r="33" spans="2:20" ht="60" customHeight="1" x14ac:dyDescent="0.35">
      <c r="B33" s="35" t="s">
        <v>2619</v>
      </c>
      <c r="C33" s="74"/>
      <c r="D33" s="75"/>
      <c r="E33" s="75" t="s">
        <v>28</v>
      </c>
      <c r="F33" s="75" t="str">
        <f>IF(E33&lt;&gt;"", IFERROR(VLOOKUP(E33, Dashboard!$B78:$F83, 5, FALSE), ""), "")</f>
        <v/>
      </c>
      <c r="G33" s="76"/>
      <c r="H33" s="63"/>
      <c r="I33" s="63"/>
      <c r="J33" s="76"/>
      <c r="K33" s="76"/>
      <c r="L33" s="37"/>
      <c r="M33" s="37"/>
      <c r="N33" s="76"/>
      <c r="O33" s="76"/>
      <c r="P33" s="37"/>
      <c r="Q33" s="37" t="s">
        <v>28</v>
      </c>
      <c r="R33" s="76"/>
      <c r="S33" s="63"/>
      <c r="T33" s="76"/>
    </row>
    <row r="34" spans="2:20" ht="60" customHeight="1" x14ac:dyDescent="0.35">
      <c r="B34" s="35" t="s">
        <v>2620</v>
      </c>
      <c r="C34" s="74"/>
      <c r="D34" s="75"/>
      <c r="E34" s="75" t="s">
        <v>28</v>
      </c>
      <c r="F34" s="75" t="str">
        <f>IF(E34&lt;&gt;"", IFERROR(VLOOKUP(E34, Dashboard!$B78:$F83, 5, FALSE), ""), "")</f>
        <v/>
      </c>
      <c r="G34" s="76"/>
      <c r="H34" s="63"/>
      <c r="I34" s="63"/>
      <c r="J34" s="76"/>
      <c r="K34" s="76"/>
      <c r="L34" s="37"/>
      <c r="M34" s="37"/>
      <c r="N34" s="76"/>
      <c r="O34" s="76"/>
      <c r="P34" s="37"/>
      <c r="Q34" s="37" t="s">
        <v>28</v>
      </c>
      <c r="R34" s="76"/>
      <c r="S34" s="63"/>
      <c r="T34" s="76"/>
    </row>
    <row r="35" spans="2:20" ht="60" customHeight="1" x14ac:dyDescent="0.35">
      <c r="B35" s="35" t="s">
        <v>2621</v>
      </c>
      <c r="C35" s="74"/>
      <c r="D35" s="75"/>
      <c r="E35" s="75" t="s">
        <v>28</v>
      </c>
      <c r="F35" s="75" t="str">
        <f>IF(E35&lt;&gt;"", IFERROR(VLOOKUP(E35, Dashboard!$B78:$F83, 5, FALSE), ""), "")</f>
        <v/>
      </c>
      <c r="G35" s="76"/>
      <c r="H35" s="63"/>
      <c r="I35" s="63"/>
      <c r="J35" s="76"/>
      <c r="K35" s="76"/>
      <c r="L35" s="37"/>
      <c r="M35" s="37"/>
      <c r="N35" s="76"/>
      <c r="O35" s="76"/>
      <c r="P35" s="37"/>
      <c r="Q35" s="37" t="s">
        <v>28</v>
      </c>
      <c r="R35" s="76"/>
      <c r="S35" s="63"/>
      <c r="T35" s="76"/>
    </row>
    <row r="36" spans="2:20" ht="60" customHeight="1" x14ac:dyDescent="0.35">
      <c r="B36" s="35" t="s">
        <v>2622</v>
      </c>
      <c r="C36" s="74"/>
      <c r="D36" s="75"/>
      <c r="E36" s="75" t="s">
        <v>28</v>
      </c>
      <c r="F36" s="75" t="str">
        <f>IF(E36&lt;&gt;"", IFERROR(VLOOKUP(E36, Dashboard!$B78:$F83, 5, FALSE), ""), "")</f>
        <v/>
      </c>
      <c r="G36" s="76"/>
      <c r="H36" s="63"/>
      <c r="I36" s="63"/>
      <c r="J36" s="76"/>
      <c r="K36" s="76"/>
      <c r="L36" s="37"/>
      <c r="M36" s="37"/>
      <c r="N36" s="76"/>
      <c r="O36" s="76"/>
      <c r="P36" s="37"/>
      <c r="Q36" s="37" t="s">
        <v>28</v>
      </c>
      <c r="R36" s="76"/>
      <c r="S36" s="63"/>
      <c r="T36" s="76"/>
    </row>
    <row r="37" spans="2:20" ht="60" customHeight="1" x14ac:dyDescent="0.35">
      <c r="B37" s="35" t="s">
        <v>2623</v>
      </c>
      <c r="C37" s="74"/>
      <c r="D37" s="75"/>
      <c r="E37" s="75" t="s">
        <v>28</v>
      </c>
      <c r="F37" s="75" t="str">
        <f>IF(E37&lt;&gt;"", IFERROR(VLOOKUP(E37, Dashboard!$B78:$F83, 5, FALSE), ""), "")</f>
        <v/>
      </c>
      <c r="G37" s="76"/>
      <c r="H37" s="63"/>
      <c r="I37" s="63"/>
      <c r="J37" s="76"/>
      <c r="K37" s="76"/>
      <c r="L37" s="37"/>
      <c r="M37" s="37"/>
      <c r="N37" s="76"/>
      <c r="O37" s="76"/>
      <c r="P37" s="37"/>
      <c r="Q37" s="37" t="s">
        <v>28</v>
      </c>
      <c r="R37" s="76"/>
      <c r="S37" s="63"/>
      <c r="T37" s="76"/>
    </row>
    <row r="38" spans="2:20" ht="60" customHeight="1" x14ac:dyDescent="0.35">
      <c r="B38" s="35" t="s">
        <v>2624</v>
      </c>
      <c r="C38" s="74"/>
      <c r="D38" s="75"/>
      <c r="E38" s="75" t="s">
        <v>28</v>
      </c>
      <c r="F38" s="75" t="str">
        <f>IF(E38&lt;&gt;"", IFERROR(VLOOKUP(E38, Dashboard!$B78:$F83, 5, FALSE), ""), "")</f>
        <v/>
      </c>
      <c r="G38" s="76"/>
      <c r="H38" s="63"/>
      <c r="I38" s="63"/>
      <c r="J38" s="76"/>
      <c r="K38" s="76"/>
      <c r="L38" s="37"/>
      <c r="M38" s="37"/>
      <c r="N38" s="76"/>
      <c r="O38" s="76"/>
      <c r="P38" s="37"/>
      <c r="Q38" s="37" t="s">
        <v>28</v>
      </c>
      <c r="R38" s="76"/>
      <c r="S38" s="63"/>
      <c r="T38" s="76"/>
    </row>
    <row r="39" spans="2:20" ht="60" customHeight="1" x14ac:dyDescent="0.35">
      <c r="B39" s="35" t="s">
        <v>2625</v>
      </c>
      <c r="C39" s="74"/>
      <c r="D39" s="75"/>
      <c r="E39" s="75" t="s">
        <v>28</v>
      </c>
      <c r="F39" s="75" t="str">
        <f>IF(E39&lt;&gt;"", IFERROR(VLOOKUP(E39, Dashboard!$B78:$F83, 5, FALSE), ""), "")</f>
        <v/>
      </c>
      <c r="G39" s="76"/>
      <c r="H39" s="63"/>
      <c r="I39" s="63"/>
      <c r="J39" s="76"/>
      <c r="K39" s="76"/>
      <c r="L39" s="37"/>
      <c r="M39" s="37"/>
      <c r="N39" s="76"/>
      <c r="O39" s="76"/>
      <c r="P39" s="37"/>
      <c r="Q39" s="37" t="s">
        <v>28</v>
      </c>
      <c r="R39" s="76"/>
      <c r="S39" s="63"/>
      <c r="T39" s="76"/>
    </row>
    <row r="40" spans="2:20" ht="60" customHeight="1" x14ac:dyDescent="0.35">
      <c r="B40" s="35" t="s">
        <v>2626</v>
      </c>
      <c r="C40" s="74"/>
      <c r="D40" s="75"/>
      <c r="E40" s="75" t="s">
        <v>28</v>
      </c>
      <c r="F40" s="75" t="str">
        <f>IF(E40&lt;&gt;"", IFERROR(VLOOKUP(E40, Dashboard!$B78:$F83, 5, FALSE), ""), "")</f>
        <v/>
      </c>
      <c r="G40" s="76"/>
      <c r="H40" s="63"/>
      <c r="I40" s="63"/>
      <c r="J40" s="76"/>
      <c r="K40" s="76"/>
      <c r="L40" s="37"/>
      <c r="M40" s="37"/>
      <c r="N40" s="76"/>
      <c r="O40" s="76"/>
      <c r="P40" s="37"/>
      <c r="Q40" s="37" t="s">
        <v>28</v>
      </c>
      <c r="R40" s="76"/>
      <c r="S40" s="63"/>
      <c r="T40" s="76"/>
    </row>
    <row r="41" spans="2:20" ht="60" customHeight="1" x14ac:dyDescent="0.35">
      <c r="B41" s="35" t="s">
        <v>2627</v>
      </c>
      <c r="C41" s="74"/>
      <c r="D41" s="75"/>
      <c r="E41" s="75" t="s">
        <v>28</v>
      </c>
      <c r="F41" s="75" t="str">
        <f>IF(E41&lt;&gt;"", IFERROR(VLOOKUP(E41, Dashboard!$B78:$F83, 5, FALSE), ""), "")</f>
        <v/>
      </c>
      <c r="G41" s="76"/>
      <c r="H41" s="63"/>
      <c r="I41" s="63"/>
      <c r="J41" s="76"/>
      <c r="K41" s="76"/>
      <c r="L41" s="37"/>
      <c r="M41" s="37"/>
      <c r="N41" s="76"/>
      <c r="O41" s="76"/>
      <c r="P41" s="37"/>
      <c r="Q41" s="37" t="s">
        <v>28</v>
      </c>
      <c r="R41" s="76"/>
      <c r="S41" s="63"/>
      <c r="T41" s="76"/>
    </row>
    <row r="42" spans="2:20" ht="60" customHeight="1" x14ac:dyDescent="0.35">
      <c r="B42" s="35" t="s">
        <v>2628</v>
      </c>
      <c r="C42" s="74"/>
      <c r="D42" s="75"/>
      <c r="E42" s="75" t="s">
        <v>28</v>
      </c>
      <c r="F42" s="75" t="str">
        <f>IF(E42&lt;&gt;"", IFERROR(VLOOKUP(E42, Dashboard!$B78:$F83, 5, FALSE), ""), "")</f>
        <v/>
      </c>
      <c r="G42" s="76"/>
      <c r="H42" s="63"/>
      <c r="I42" s="63"/>
      <c r="J42" s="76"/>
      <c r="K42" s="76"/>
      <c r="L42" s="37"/>
      <c r="M42" s="37"/>
      <c r="N42" s="76"/>
      <c r="O42" s="76"/>
      <c r="P42" s="37"/>
      <c r="Q42" s="37" t="s">
        <v>28</v>
      </c>
      <c r="R42" s="76"/>
      <c r="S42" s="63"/>
      <c r="T42" s="76"/>
    </row>
    <row r="43" spans="2:20" ht="60" customHeight="1" x14ac:dyDescent="0.35">
      <c r="B43" s="35" t="s">
        <v>2629</v>
      </c>
      <c r="C43" s="74"/>
      <c r="D43" s="75"/>
      <c r="E43" s="75" t="s">
        <v>28</v>
      </c>
      <c r="F43" s="75" t="str">
        <f>IF(E43&lt;&gt;"", IFERROR(VLOOKUP(E43, Dashboard!$B78:$F83, 5, FALSE), ""), "")</f>
        <v/>
      </c>
      <c r="G43" s="76"/>
      <c r="H43" s="63"/>
      <c r="I43" s="63"/>
      <c r="J43" s="76"/>
      <c r="K43" s="76"/>
      <c r="L43" s="37"/>
      <c r="M43" s="37"/>
      <c r="N43" s="76"/>
      <c r="O43" s="76"/>
      <c r="P43" s="37"/>
      <c r="Q43" s="37" t="s">
        <v>28</v>
      </c>
      <c r="R43" s="76"/>
      <c r="S43" s="63"/>
      <c r="T43" s="76"/>
    </row>
    <row r="44" spans="2:20" ht="60" customHeight="1" x14ac:dyDescent="0.35">
      <c r="B44" s="35" t="s">
        <v>2630</v>
      </c>
      <c r="C44" s="74"/>
      <c r="D44" s="75"/>
      <c r="E44" s="75" t="s">
        <v>28</v>
      </c>
      <c r="F44" s="75" t="str">
        <f>IF(E44&lt;&gt;"", IFERROR(VLOOKUP(E44, Dashboard!$B78:$F83, 5, FALSE), ""), "")</f>
        <v/>
      </c>
      <c r="G44" s="76"/>
      <c r="H44" s="63"/>
      <c r="I44" s="63"/>
      <c r="J44" s="76"/>
      <c r="K44" s="76"/>
      <c r="L44" s="37"/>
      <c r="M44" s="37"/>
      <c r="N44" s="76"/>
      <c r="O44" s="76"/>
      <c r="P44" s="37"/>
      <c r="Q44" s="37" t="s">
        <v>28</v>
      </c>
      <c r="R44" s="76"/>
      <c r="S44" s="63"/>
      <c r="T44" s="76"/>
    </row>
    <row r="45" spans="2:20" ht="60" customHeight="1" x14ac:dyDescent="0.35">
      <c r="B45" s="35" t="s">
        <v>2631</v>
      </c>
      <c r="C45" s="74"/>
      <c r="D45" s="75"/>
      <c r="E45" s="75" t="s">
        <v>28</v>
      </c>
      <c r="F45" s="75" t="str">
        <f>IF(E45&lt;&gt;"", IFERROR(VLOOKUP(E45, Dashboard!$B78:$F83, 5, FALSE), ""), "")</f>
        <v/>
      </c>
      <c r="G45" s="76"/>
      <c r="H45" s="63"/>
      <c r="I45" s="63"/>
      <c r="J45" s="76"/>
      <c r="K45" s="76"/>
      <c r="L45" s="37"/>
      <c r="M45" s="37"/>
      <c r="N45" s="76"/>
      <c r="O45" s="76"/>
      <c r="P45" s="37"/>
      <c r="Q45" s="37" t="s">
        <v>28</v>
      </c>
      <c r="R45" s="76"/>
      <c r="S45" s="63"/>
      <c r="T45" s="76"/>
    </row>
    <row r="46" spans="2:20" ht="60" customHeight="1" x14ac:dyDescent="0.35">
      <c r="B46" s="35" t="s">
        <v>2632</v>
      </c>
      <c r="C46" s="74"/>
      <c r="D46" s="75"/>
      <c r="E46" s="75" t="s">
        <v>28</v>
      </c>
      <c r="F46" s="75" t="str">
        <f>IF(E46&lt;&gt;"", IFERROR(VLOOKUP(E46, Dashboard!$B78:$F83, 5, FALSE), ""), "")</f>
        <v/>
      </c>
      <c r="G46" s="76"/>
      <c r="H46" s="63"/>
      <c r="I46" s="63"/>
      <c r="J46" s="76"/>
      <c r="K46" s="76"/>
      <c r="L46" s="37"/>
      <c r="M46" s="37"/>
      <c r="N46" s="76"/>
      <c r="O46" s="76"/>
      <c r="P46" s="37"/>
      <c r="Q46" s="37" t="s">
        <v>28</v>
      </c>
      <c r="R46" s="76"/>
      <c r="S46" s="63"/>
      <c r="T46" s="76"/>
    </row>
    <row r="47" spans="2:20" ht="60" customHeight="1" x14ac:dyDescent="0.35">
      <c r="B47" s="35" t="s">
        <v>2633</v>
      </c>
      <c r="C47" s="74"/>
      <c r="D47" s="75"/>
      <c r="E47" s="75" t="s">
        <v>28</v>
      </c>
      <c r="F47" s="75" t="str">
        <f>IF(E47&lt;&gt;"", IFERROR(VLOOKUP(E47, Dashboard!$B78:$F83, 5, FALSE), ""), "")</f>
        <v/>
      </c>
      <c r="G47" s="76"/>
      <c r="H47" s="63"/>
      <c r="I47" s="63"/>
      <c r="J47" s="76"/>
      <c r="K47" s="76"/>
      <c r="L47" s="37"/>
      <c r="M47" s="37"/>
      <c r="N47" s="76"/>
      <c r="O47" s="76"/>
      <c r="P47" s="37"/>
      <c r="Q47" s="37" t="s">
        <v>28</v>
      </c>
      <c r="R47" s="76"/>
      <c r="S47" s="63"/>
      <c r="T47" s="76"/>
    </row>
    <row r="48" spans="2:20" ht="60" customHeight="1" x14ac:dyDescent="0.35">
      <c r="B48" s="35" t="s">
        <v>2634</v>
      </c>
      <c r="C48" s="74"/>
      <c r="D48" s="75"/>
      <c r="E48" s="75" t="s">
        <v>28</v>
      </c>
      <c r="F48" s="75" t="str">
        <f>IF(E48&lt;&gt;"", IFERROR(VLOOKUP(E48, Dashboard!$B78:$F83, 5, FALSE), ""), "")</f>
        <v/>
      </c>
      <c r="G48" s="76"/>
      <c r="H48" s="63"/>
      <c r="I48" s="63"/>
      <c r="J48" s="76"/>
      <c r="K48" s="76"/>
      <c r="L48" s="37"/>
      <c r="M48" s="37"/>
      <c r="N48" s="76"/>
      <c r="O48" s="76"/>
      <c r="P48" s="37"/>
      <c r="Q48" s="37" t="s">
        <v>28</v>
      </c>
      <c r="R48" s="76"/>
      <c r="S48" s="63"/>
      <c r="T48" s="76"/>
    </row>
    <row r="49" spans="2:20" ht="60" customHeight="1" x14ac:dyDescent="0.35">
      <c r="B49" s="35" t="s">
        <v>2635</v>
      </c>
      <c r="C49" s="74"/>
      <c r="D49" s="75"/>
      <c r="E49" s="75" t="s">
        <v>28</v>
      </c>
      <c r="F49" s="75" t="str">
        <f>IF(E49&lt;&gt;"", IFERROR(VLOOKUP(E49, Dashboard!$B78:$F83, 5, FALSE), ""), "")</f>
        <v/>
      </c>
      <c r="G49" s="76"/>
      <c r="H49" s="63"/>
      <c r="I49" s="63"/>
      <c r="J49" s="76"/>
      <c r="K49" s="76"/>
      <c r="L49" s="37"/>
      <c r="M49" s="37"/>
      <c r="N49" s="76"/>
      <c r="O49" s="76"/>
      <c r="P49" s="37"/>
      <c r="Q49" s="37" t="s">
        <v>28</v>
      </c>
      <c r="R49" s="76"/>
      <c r="S49" s="63"/>
      <c r="T49" s="76"/>
    </row>
    <row r="50" spans="2:20" ht="60" customHeight="1" x14ac:dyDescent="0.35">
      <c r="B50" s="35" t="s">
        <v>2636</v>
      </c>
      <c r="C50" s="74"/>
      <c r="D50" s="75"/>
      <c r="E50" s="75" t="s">
        <v>28</v>
      </c>
      <c r="F50" s="75" t="str">
        <f>IF(E50&lt;&gt;"", IFERROR(VLOOKUP(E50, Dashboard!$B78:$F83, 5, FALSE), ""), "")</f>
        <v/>
      </c>
      <c r="G50" s="76"/>
      <c r="H50" s="63"/>
      <c r="I50" s="63"/>
      <c r="J50" s="76"/>
      <c r="K50" s="76"/>
      <c r="L50" s="37"/>
      <c r="M50" s="37"/>
      <c r="N50" s="76"/>
      <c r="O50" s="76"/>
      <c r="P50" s="37"/>
      <c r="Q50" s="37" t="s">
        <v>28</v>
      </c>
      <c r="R50" s="76"/>
      <c r="S50" s="63"/>
      <c r="T50" s="76"/>
    </row>
    <row r="51" spans="2:20" ht="60" customHeight="1" x14ac:dyDescent="0.35">
      <c r="B51" s="35" t="s">
        <v>2637</v>
      </c>
      <c r="C51" s="74"/>
      <c r="D51" s="75"/>
      <c r="E51" s="75" t="s">
        <v>28</v>
      </c>
      <c r="F51" s="75" t="str">
        <f>IF(E51&lt;&gt;"", IFERROR(VLOOKUP(E51, Dashboard!$B78:$F83, 5, FALSE), ""), "")</f>
        <v/>
      </c>
      <c r="G51" s="76"/>
      <c r="H51" s="63"/>
      <c r="I51" s="63"/>
      <c r="J51" s="76"/>
      <c r="K51" s="76"/>
      <c r="L51" s="37"/>
      <c r="M51" s="37"/>
      <c r="N51" s="76"/>
      <c r="O51" s="76"/>
      <c r="P51" s="37"/>
      <c r="Q51" s="37" t="s">
        <v>28</v>
      </c>
      <c r="R51" s="76"/>
      <c r="S51" s="63"/>
      <c r="T51" s="76"/>
    </row>
    <row r="52" spans="2:20" ht="60" customHeight="1" x14ac:dyDescent="0.35">
      <c r="B52" s="35" t="s">
        <v>2638</v>
      </c>
      <c r="C52" s="74"/>
      <c r="D52" s="75"/>
      <c r="E52" s="75" t="s">
        <v>28</v>
      </c>
      <c r="F52" s="75" t="str">
        <f>IF(E52&lt;&gt;"", IFERROR(VLOOKUP(E52, Dashboard!$B78:$F83, 5, FALSE), ""), "")</f>
        <v/>
      </c>
      <c r="G52" s="76"/>
      <c r="H52" s="63"/>
      <c r="I52" s="63"/>
      <c r="J52" s="76"/>
      <c r="K52" s="76"/>
      <c r="L52" s="37"/>
      <c r="M52" s="37"/>
      <c r="N52" s="76"/>
      <c r="O52" s="76"/>
      <c r="P52" s="37"/>
      <c r="Q52" s="37" t="s">
        <v>28</v>
      </c>
      <c r="R52" s="76"/>
      <c r="S52" s="63"/>
      <c r="T52" s="76"/>
    </row>
    <row r="53" spans="2:20" ht="60" customHeight="1" x14ac:dyDescent="0.35">
      <c r="B53" s="35" t="s">
        <v>2639</v>
      </c>
      <c r="C53" s="74"/>
      <c r="D53" s="75"/>
      <c r="E53" s="75" t="s">
        <v>28</v>
      </c>
      <c r="F53" s="75" t="str">
        <f>IF(E53&lt;&gt;"", IFERROR(VLOOKUP(E53, Dashboard!$B78:$F83, 5, FALSE), ""), "")</f>
        <v/>
      </c>
      <c r="G53" s="76"/>
      <c r="H53" s="63"/>
      <c r="I53" s="63"/>
      <c r="J53" s="76"/>
      <c r="K53" s="76"/>
      <c r="L53" s="37"/>
      <c r="M53" s="37"/>
      <c r="N53" s="76"/>
      <c r="O53" s="76"/>
      <c r="P53" s="37"/>
      <c r="Q53" s="37" t="s">
        <v>28</v>
      </c>
      <c r="R53" s="76"/>
      <c r="S53" s="63"/>
      <c r="T53" s="76"/>
    </row>
    <row r="54" spans="2:20" ht="60" customHeight="1" x14ac:dyDescent="0.35">
      <c r="B54" s="35" t="s">
        <v>2640</v>
      </c>
      <c r="C54" s="74"/>
      <c r="D54" s="75"/>
      <c r="E54" s="75" t="s">
        <v>28</v>
      </c>
      <c r="F54" s="75" t="str">
        <f>IF(E54&lt;&gt;"", IFERROR(VLOOKUP(E54, Dashboard!$B78:$F83, 5, FALSE), ""), "")</f>
        <v/>
      </c>
      <c r="G54" s="76"/>
      <c r="H54" s="63"/>
      <c r="I54" s="63"/>
      <c r="J54" s="76"/>
      <c r="K54" s="76"/>
      <c r="L54" s="37"/>
      <c r="M54" s="37"/>
      <c r="N54" s="76"/>
      <c r="O54" s="76"/>
      <c r="P54" s="37"/>
      <c r="Q54" s="37" t="s">
        <v>28</v>
      </c>
      <c r="R54" s="76"/>
      <c r="S54" s="63"/>
      <c r="T54" s="76"/>
    </row>
    <row r="55" spans="2:20" x14ac:dyDescent="0.35">
      <c r="B55" s="35"/>
      <c r="C55" s="74"/>
      <c r="D55" s="75"/>
      <c r="E55" s="75"/>
      <c r="F55" s="75"/>
      <c r="G55" s="76"/>
      <c r="H55" s="63"/>
      <c r="I55" s="63"/>
      <c r="J55" s="76"/>
      <c r="K55" s="76"/>
      <c r="L55" s="37"/>
      <c r="M55" s="37"/>
      <c r="N55" s="76"/>
      <c r="O55" s="76"/>
      <c r="P55" s="37"/>
      <c r="Q55" s="37"/>
      <c r="R55" s="76"/>
      <c r="S55" s="63"/>
      <c r="T55" s="76"/>
    </row>
    <row r="56" spans="2:20" x14ac:dyDescent="0.35">
      <c r="B56" s="35"/>
      <c r="C56" s="74"/>
      <c r="D56" s="75"/>
      <c r="E56" s="75"/>
      <c r="F56" s="75"/>
      <c r="G56" s="76"/>
      <c r="H56" s="63"/>
      <c r="I56" s="63"/>
      <c r="J56" s="76"/>
      <c r="K56" s="76"/>
      <c r="L56" s="37"/>
      <c r="M56" s="37"/>
      <c r="N56" s="76"/>
      <c r="O56" s="76"/>
      <c r="P56" s="37"/>
      <c r="Q56" s="37"/>
      <c r="R56" s="76"/>
      <c r="S56" s="63"/>
      <c r="T56" s="76"/>
    </row>
    <row r="57" spans="2:20" x14ac:dyDescent="0.35">
      <c r="B57" s="35"/>
      <c r="C57" s="74"/>
      <c r="D57" s="75"/>
      <c r="E57" s="75"/>
      <c r="F57" s="75"/>
      <c r="G57" s="76"/>
      <c r="H57" s="63"/>
      <c r="I57" s="63"/>
      <c r="J57" s="76"/>
      <c r="K57" s="76"/>
      <c r="L57" s="37"/>
      <c r="M57" s="37"/>
      <c r="N57" s="76"/>
      <c r="O57" s="76"/>
      <c r="P57" s="37"/>
      <c r="Q57" s="37"/>
      <c r="R57" s="76"/>
      <c r="S57" s="63"/>
      <c r="T57" s="76"/>
    </row>
    <row r="58" spans="2:20" ht="32" customHeight="1" x14ac:dyDescent="0.35">
      <c r="B58" s="262" t="s">
        <v>2411</v>
      </c>
      <c r="C58" s="262"/>
      <c r="D58" s="262"/>
      <c r="E58" s="262"/>
      <c r="F58" s="262"/>
      <c r="G58" s="262"/>
      <c r="H58" s="63"/>
      <c r="I58" s="63"/>
      <c r="J58" s="76"/>
      <c r="K58" s="76"/>
      <c r="L58" s="37"/>
      <c r="M58" s="37"/>
      <c r="N58" s="76"/>
      <c r="O58" s="76"/>
      <c r="P58" s="37"/>
      <c r="Q58" s="37"/>
      <c r="R58" s="76"/>
      <c r="S58" s="63"/>
      <c r="T58" s="76"/>
    </row>
    <row r="59" spans="2:20" x14ac:dyDescent="0.35">
      <c r="B59" s="35"/>
      <c r="C59" s="74"/>
      <c r="D59" s="75"/>
      <c r="E59" s="75"/>
      <c r="F59" s="75"/>
      <c r="G59" s="76"/>
      <c r="H59" s="63"/>
      <c r="I59" s="63"/>
      <c r="J59" s="76"/>
      <c r="K59" s="76"/>
      <c r="L59" s="37"/>
      <c r="M59" s="37"/>
      <c r="N59" s="76"/>
      <c r="O59" s="76"/>
      <c r="P59" s="37"/>
      <c r="Q59" s="37"/>
      <c r="R59" s="76"/>
      <c r="S59" s="63"/>
      <c r="T59" s="76"/>
    </row>
    <row r="60" spans="2:20" x14ac:dyDescent="0.35">
      <c r="B60" s="35"/>
      <c r="C60" s="74"/>
      <c r="D60" s="75"/>
      <c r="E60" s="75"/>
      <c r="F60" s="75"/>
      <c r="G60" s="76"/>
      <c r="H60" s="63"/>
      <c r="I60" s="63"/>
      <c r="J60" s="76"/>
      <c r="K60" s="76"/>
      <c r="L60" s="37"/>
      <c r="M60" s="37"/>
      <c r="N60" s="76"/>
      <c r="O60" s="76"/>
      <c r="P60" s="37"/>
      <c r="Q60" s="37"/>
      <c r="R60" s="76"/>
      <c r="S60" s="63"/>
      <c r="T60" s="76"/>
    </row>
    <row r="61" spans="2:20" x14ac:dyDescent="0.35">
      <c r="B61" s="35"/>
      <c r="C61" s="74"/>
      <c r="D61" s="75"/>
      <c r="E61" s="75"/>
      <c r="F61" s="75"/>
      <c r="G61" s="76"/>
      <c r="H61" s="63"/>
      <c r="I61" s="63"/>
      <c r="J61" s="76"/>
      <c r="K61" s="76"/>
      <c r="L61" s="37"/>
      <c r="M61" s="37"/>
      <c r="N61" s="76"/>
      <c r="O61" s="76"/>
      <c r="P61" s="37"/>
      <c r="Q61" s="37"/>
      <c r="R61" s="76"/>
      <c r="S61" s="63"/>
      <c r="T61" s="76"/>
    </row>
    <row r="62" spans="2:20" x14ac:dyDescent="0.35">
      <c r="B62" s="35"/>
      <c r="C62" s="74"/>
      <c r="D62" s="75"/>
      <c r="E62" s="75"/>
      <c r="F62" s="75"/>
      <c r="G62" s="76"/>
      <c r="H62" s="63"/>
      <c r="I62" s="63"/>
      <c r="J62" s="76"/>
      <c r="K62" s="76"/>
      <c r="L62" s="37"/>
      <c r="M62" s="37"/>
      <c r="N62" s="76"/>
      <c r="O62" s="76"/>
      <c r="P62" s="37"/>
      <c r="Q62" s="37"/>
      <c r="R62" s="76"/>
      <c r="S62" s="63"/>
      <c r="T62" s="76"/>
    </row>
    <row r="63" spans="2:20" x14ac:dyDescent="0.35">
      <c r="B63" s="35"/>
      <c r="C63" s="74"/>
      <c r="D63" s="75"/>
      <c r="E63" s="75"/>
      <c r="F63" s="75"/>
      <c r="G63" s="76"/>
      <c r="H63" s="63"/>
      <c r="I63" s="63"/>
      <c r="J63" s="76"/>
      <c r="K63" s="76"/>
      <c r="L63" s="37"/>
      <c r="M63" s="37"/>
      <c r="N63" s="76"/>
      <c r="O63" s="76"/>
      <c r="P63" s="37"/>
      <c r="Q63" s="37"/>
      <c r="R63" s="76"/>
      <c r="S63" s="63"/>
      <c r="T63" s="76"/>
    </row>
    <row r="64" spans="2:20" x14ac:dyDescent="0.35">
      <c r="B64" s="35"/>
      <c r="C64" s="74"/>
      <c r="D64" s="75"/>
      <c r="E64" s="75"/>
      <c r="F64" s="75"/>
      <c r="G64" s="76"/>
      <c r="H64" s="63"/>
      <c r="I64" s="63"/>
      <c r="J64" s="76"/>
      <c r="K64" s="76"/>
      <c r="L64" s="37"/>
      <c r="M64" s="37"/>
      <c r="N64" s="76"/>
      <c r="O64" s="76"/>
      <c r="P64" s="37"/>
      <c r="Q64" s="37"/>
      <c r="R64" s="76"/>
      <c r="S64" s="63"/>
      <c r="T64" s="76"/>
    </row>
    <row r="65" spans="2:20" x14ac:dyDescent="0.35">
      <c r="B65" s="35"/>
      <c r="C65" s="74"/>
      <c r="D65" s="75"/>
      <c r="E65" s="75"/>
      <c r="F65" s="75"/>
      <c r="G65" s="76"/>
      <c r="H65" s="63"/>
      <c r="I65" s="63"/>
      <c r="J65" s="76"/>
      <c r="K65" s="76"/>
      <c r="L65" s="37"/>
      <c r="M65" s="37"/>
      <c r="N65" s="76"/>
      <c r="O65" s="76"/>
      <c r="P65" s="37"/>
      <c r="Q65" s="37"/>
      <c r="R65" s="76"/>
      <c r="S65" s="63"/>
      <c r="T65" s="76"/>
    </row>
    <row r="66" spans="2:20" x14ac:dyDescent="0.35">
      <c r="B66" s="35"/>
      <c r="C66" s="74"/>
      <c r="D66" s="75"/>
      <c r="E66" s="75"/>
      <c r="F66" s="75"/>
      <c r="G66" s="76"/>
      <c r="H66" s="63"/>
      <c r="I66" s="63"/>
      <c r="J66" s="76"/>
      <c r="K66" s="76"/>
      <c r="L66" s="37"/>
      <c r="M66" s="37"/>
      <c r="N66" s="76"/>
      <c r="O66" s="76"/>
      <c r="P66" s="37"/>
      <c r="Q66" s="37"/>
      <c r="R66" s="76"/>
      <c r="S66" s="63"/>
      <c r="T66" s="76"/>
    </row>
    <row r="67" spans="2:20" x14ac:dyDescent="0.35">
      <c r="B67" s="35"/>
      <c r="C67" s="74"/>
      <c r="D67" s="75"/>
      <c r="E67" s="75"/>
      <c r="F67" s="75"/>
      <c r="G67" s="76"/>
      <c r="H67" s="63"/>
      <c r="I67" s="63"/>
      <c r="J67" s="76"/>
      <c r="K67" s="76"/>
      <c r="L67" s="37"/>
      <c r="M67" s="37"/>
      <c r="N67" s="76"/>
      <c r="O67" s="76"/>
      <c r="P67" s="37"/>
      <c r="Q67" s="37"/>
      <c r="R67" s="76"/>
      <c r="S67" s="63"/>
      <c r="T67" s="76"/>
    </row>
    <row r="68" spans="2:20" x14ac:dyDescent="0.35">
      <c r="B68" s="35"/>
      <c r="C68" s="74"/>
      <c r="D68" s="75"/>
      <c r="E68" s="75"/>
      <c r="F68" s="75"/>
      <c r="G68" s="76"/>
      <c r="H68" s="63"/>
      <c r="I68" s="63"/>
      <c r="J68" s="76"/>
      <c r="K68" s="76"/>
      <c r="L68" s="37"/>
      <c r="M68" s="37"/>
      <c r="N68" s="76"/>
      <c r="O68" s="76"/>
      <c r="P68" s="37"/>
      <c r="Q68" s="37"/>
      <c r="R68" s="76"/>
      <c r="S68" s="63"/>
      <c r="T68" s="76"/>
    </row>
    <row r="69" spans="2:20" x14ac:dyDescent="0.35">
      <c r="B69" s="35"/>
      <c r="C69" s="74"/>
      <c r="D69" s="75"/>
      <c r="E69" s="75"/>
      <c r="F69" s="75"/>
      <c r="G69" s="76"/>
      <c r="H69" s="63"/>
      <c r="I69" s="63"/>
      <c r="J69" s="76"/>
      <c r="K69" s="76"/>
      <c r="L69" s="37"/>
      <c r="M69" s="37"/>
      <c r="N69" s="76"/>
      <c r="O69" s="76"/>
      <c r="P69" s="37"/>
      <c r="Q69" s="37"/>
      <c r="R69" s="76"/>
      <c r="S69" s="63"/>
      <c r="T69" s="76"/>
    </row>
    <row r="70" spans="2:20" x14ac:dyDescent="0.35">
      <c r="B70" s="35"/>
      <c r="C70" s="74"/>
      <c r="D70" s="75"/>
      <c r="E70" s="75"/>
      <c r="F70" s="75"/>
      <c r="G70" s="76"/>
      <c r="H70" s="63"/>
      <c r="I70" s="63"/>
      <c r="J70" s="76"/>
      <c r="K70" s="76"/>
      <c r="L70" s="37"/>
      <c r="M70" s="37"/>
      <c r="N70" s="76"/>
      <c r="O70" s="76"/>
      <c r="P70" s="37"/>
      <c r="Q70" s="37"/>
      <c r="R70" s="76"/>
      <c r="S70" s="63"/>
      <c r="T70" s="76"/>
    </row>
    <row r="71" spans="2:20" x14ac:dyDescent="0.35">
      <c r="B71" s="35"/>
      <c r="C71" s="74"/>
      <c r="D71" s="75"/>
      <c r="E71" s="75"/>
      <c r="F71" s="75"/>
      <c r="G71" s="76"/>
      <c r="H71" s="63"/>
      <c r="I71" s="63"/>
      <c r="J71" s="76"/>
      <c r="K71" s="76"/>
      <c r="L71" s="37"/>
      <c r="M71" s="37"/>
      <c r="N71" s="76"/>
      <c r="O71" s="76"/>
      <c r="P71" s="37"/>
      <c r="Q71" s="37"/>
      <c r="R71" s="76"/>
      <c r="S71" s="63"/>
      <c r="T71" s="76"/>
    </row>
    <row r="72" spans="2:20" x14ac:dyDescent="0.35">
      <c r="B72" s="35"/>
      <c r="C72" s="74"/>
      <c r="D72" s="75"/>
      <c r="E72" s="75"/>
      <c r="F72" s="75"/>
      <c r="G72" s="76"/>
      <c r="H72" s="63"/>
      <c r="I72" s="63"/>
      <c r="J72" s="76"/>
      <c r="K72" s="76"/>
      <c r="L72" s="37"/>
      <c r="M72" s="37"/>
      <c r="N72" s="76"/>
      <c r="O72" s="76"/>
      <c r="P72" s="37"/>
      <c r="Q72" s="37"/>
      <c r="R72" s="76"/>
      <c r="S72" s="63"/>
      <c r="T72" s="76"/>
    </row>
    <row r="73" spans="2:20" x14ac:dyDescent="0.35">
      <c r="B73" s="35"/>
      <c r="C73" s="74"/>
      <c r="D73" s="75"/>
      <c r="E73" s="75"/>
      <c r="F73" s="75"/>
      <c r="G73" s="76"/>
      <c r="H73" s="63"/>
      <c r="I73" s="63"/>
      <c r="J73" s="76"/>
      <c r="K73" s="76"/>
      <c r="L73" s="37"/>
      <c r="M73" s="37"/>
      <c r="N73" s="76"/>
      <c r="O73" s="76"/>
      <c r="P73" s="37"/>
      <c r="Q73" s="37"/>
      <c r="R73" s="76"/>
      <c r="S73" s="63"/>
      <c r="T73" s="76"/>
    </row>
    <row r="74" spans="2:20" x14ac:dyDescent="0.35">
      <c r="B74" s="35"/>
      <c r="C74" s="74"/>
      <c r="D74" s="75"/>
      <c r="E74" s="75"/>
      <c r="F74" s="75"/>
      <c r="G74" s="76"/>
      <c r="H74" s="63"/>
      <c r="I74" s="63"/>
      <c r="J74" s="76"/>
      <c r="K74" s="76"/>
      <c r="L74" s="37"/>
      <c r="M74" s="37"/>
      <c r="N74" s="76"/>
      <c r="O74" s="76"/>
      <c r="P74" s="37"/>
      <c r="Q74" s="37"/>
      <c r="R74" s="76"/>
      <c r="S74" s="63"/>
      <c r="T74" s="76"/>
    </row>
    <row r="75" spans="2:20" x14ac:dyDescent="0.35">
      <c r="B75" s="35"/>
      <c r="C75" s="74"/>
      <c r="D75" s="75"/>
      <c r="E75" s="75"/>
      <c r="F75" s="75"/>
      <c r="G75" s="76"/>
      <c r="H75" s="63"/>
      <c r="I75" s="63"/>
      <c r="J75" s="76"/>
      <c r="K75" s="76"/>
      <c r="L75" s="37"/>
      <c r="M75" s="37"/>
      <c r="N75" s="76"/>
      <c r="O75" s="76"/>
      <c r="P75" s="37"/>
      <c r="Q75" s="37"/>
      <c r="R75" s="76"/>
      <c r="S75" s="63"/>
      <c r="T75" s="76"/>
    </row>
    <row r="76" spans="2:20" x14ac:dyDescent="0.35">
      <c r="B76" s="35"/>
      <c r="C76" s="74"/>
      <c r="D76" s="75"/>
      <c r="E76" s="75"/>
      <c r="F76" s="75"/>
      <c r="G76" s="76"/>
      <c r="H76" s="63"/>
      <c r="I76" s="63"/>
      <c r="J76" s="76"/>
      <c r="K76" s="76"/>
      <c r="L76" s="37"/>
      <c r="M76" s="37"/>
      <c r="N76" s="76"/>
      <c r="O76" s="76"/>
      <c r="P76" s="37"/>
      <c r="Q76" s="37"/>
      <c r="R76" s="76"/>
      <c r="S76" s="63"/>
      <c r="T76" s="76"/>
    </row>
    <row r="77" spans="2:20" x14ac:dyDescent="0.35">
      <c r="B77" s="35"/>
      <c r="C77" s="74"/>
      <c r="D77" s="75"/>
      <c r="E77" s="75"/>
      <c r="F77" s="75"/>
      <c r="G77" s="76"/>
      <c r="H77" s="63"/>
      <c r="I77" s="63"/>
      <c r="J77" s="76"/>
      <c r="K77" s="76"/>
      <c r="L77" s="37"/>
      <c r="M77" s="37"/>
      <c r="N77" s="76"/>
      <c r="O77" s="76"/>
      <c r="P77" s="37"/>
      <c r="Q77" s="37"/>
      <c r="R77" s="76"/>
      <c r="S77" s="63"/>
      <c r="T77" s="76"/>
    </row>
    <row r="78" spans="2:20" x14ac:dyDescent="0.35">
      <c r="B78" s="35"/>
      <c r="C78" s="74"/>
      <c r="D78" s="75"/>
      <c r="E78" s="75"/>
      <c r="F78" s="75"/>
      <c r="G78" s="76"/>
      <c r="H78" s="63"/>
      <c r="I78" s="63"/>
      <c r="J78" s="76"/>
      <c r="K78" s="76"/>
      <c r="L78" s="37"/>
      <c r="M78" s="37"/>
      <c r="N78" s="76"/>
      <c r="O78" s="76"/>
      <c r="P78" s="37"/>
      <c r="Q78" s="37"/>
      <c r="R78" s="76"/>
      <c r="S78" s="63"/>
      <c r="T78" s="76"/>
    </row>
    <row r="79" spans="2:20" x14ac:dyDescent="0.35">
      <c r="B79" s="35"/>
      <c r="C79" s="74"/>
      <c r="D79" s="75"/>
      <c r="E79" s="75"/>
      <c r="F79" s="75"/>
      <c r="G79" s="76"/>
      <c r="H79" s="63"/>
      <c r="I79" s="63"/>
      <c r="J79" s="76"/>
      <c r="K79" s="76"/>
      <c r="L79" s="37"/>
      <c r="M79" s="37"/>
      <c r="N79" s="76"/>
      <c r="O79" s="76"/>
      <c r="P79" s="37"/>
      <c r="Q79" s="37"/>
      <c r="R79" s="76"/>
      <c r="S79" s="63"/>
      <c r="T79" s="76"/>
    </row>
    <row r="80" spans="2:20" x14ac:dyDescent="0.35">
      <c r="B80" s="35"/>
      <c r="C80" s="74"/>
      <c r="D80" s="75"/>
      <c r="E80" s="75"/>
      <c r="F80" s="75"/>
      <c r="G80" s="76"/>
      <c r="H80" s="63"/>
      <c r="I80" s="63"/>
      <c r="J80" s="76"/>
      <c r="K80" s="76"/>
      <c r="L80" s="37"/>
      <c r="M80" s="37"/>
      <c r="N80" s="76"/>
      <c r="O80" s="76"/>
      <c r="P80" s="37"/>
      <c r="Q80" s="37"/>
      <c r="R80" s="76"/>
      <c r="S80" s="63"/>
      <c r="T80" s="76"/>
    </row>
    <row r="81" spans="2:20" x14ac:dyDescent="0.35">
      <c r="B81" s="35"/>
      <c r="C81" s="74"/>
      <c r="D81" s="75"/>
      <c r="E81" s="75"/>
      <c r="F81" s="75"/>
      <c r="G81" s="76"/>
      <c r="H81" s="63"/>
      <c r="I81" s="63"/>
      <c r="J81" s="76"/>
      <c r="K81" s="76"/>
      <c r="L81" s="37"/>
      <c r="M81" s="37"/>
      <c r="N81" s="76"/>
      <c r="O81" s="76"/>
      <c r="P81" s="37"/>
      <c r="Q81" s="37"/>
      <c r="R81" s="76"/>
      <c r="S81" s="63"/>
      <c r="T81" s="76"/>
    </row>
    <row r="82" spans="2:20" x14ac:dyDescent="0.35">
      <c r="B82" s="35"/>
      <c r="C82" s="74"/>
      <c r="D82" s="75"/>
      <c r="E82" s="75"/>
      <c r="F82" s="75"/>
      <c r="G82" s="76"/>
      <c r="H82" s="63"/>
      <c r="I82" s="63"/>
      <c r="J82" s="76"/>
      <c r="K82" s="76"/>
      <c r="L82" s="37"/>
      <c r="M82" s="37"/>
      <c r="N82" s="76"/>
      <c r="O82" s="76"/>
      <c r="P82" s="37"/>
      <c r="Q82" s="37"/>
      <c r="R82" s="76"/>
      <c r="S82" s="63"/>
      <c r="T82" s="76"/>
    </row>
    <row r="83" spans="2:20" x14ac:dyDescent="0.35">
      <c r="B83" s="35"/>
      <c r="C83" s="74"/>
      <c r="D83" s="75"/>
      <c r="E83" s="75"/>
      <c r="F83" s="75"/>
      <c r="G83" s="76"/>
      <c r="H83" s="63"/>
      <c r="I83" s="63"/>
      <c r="J83" s="76"/>
      <c r="K83" s="76"/>
      <c r="L83" s="37"/>
      <c r="M83" s="37"/>
      <c r="N83" s="76"/>
      <c r="O83" s="76"/>
      <c r="P83" s="37"/>
      <c r="Q83" s="37"/>
      <c r="R83" s="76"/>
      <c r="S83" s="63"/>
      <c r="T83" s="76"/>
    </row>
    <row r="84" spans="2:20" x14ac:dyDescent="0.35">
      <c r="B84" s="35"/>
      <c r="C84" s="74"/>
      <c r="D84" s="75"/>
      <c r="E84" s="75"/>
      <c r="F84" s="75"/>
      <c r="G84" s="76"/>
      <c r="H84" s="63"/>
      <c r="I84" s="63"/>
      <c r="J84" s="76"/>
      <c r="K84" s="76"/>
      <c r="L84" s="37"/>
      <c r="M84" s="37"/>
      <c r="N84" s="76"/>
      <c r="O84" s="76"/>
      <c r="P84" s="37"/>
      <c r="Q84" s="37"/>
      <c r="R84" s="76"/>
      <c r="S84" s="63"/>
      <c r="T84" s="76"/>
    </row>
    <row r="85" spans="2:20" x14ac:dyDescent="0.35">
      <c r="B85" s="35"/>
      <c r="C85" s="74"/>
      <c r="D85" s="75"/>
      <c r="E85" s="75"/>
      <c r="F85" s="75"/>
      <c r="G85" s="76"/>
      <c r="H85" s="63"/>
      <c r="I85" s="63"/>
      <c r="J85" s="76"/>
      <c r="K85" s="76"/>
      <c r="L85" s="37"/>
      <c r="M85" s="37"/>
      <c r="N85" s="76"/>
      <c r="O85" s="76"/>
      <c r="P85" s="37"/>
      <c r="Q85" s="37"/>
      <c r="R85" s="76"/>
      <c r="S85" s="63"/>
      <c r="T85" s="76"/>
    </row>
    <row r="86" spans="2:20" x14ac:dyDescent="0.35">
      <c r="B86" s="35"/>
      <c r="C86" s="74"/>
      <c r="D86" s="75"/>
      <c r="E86" s="75"/>
      <c r="F86" s="75"/>
      <c r="G86" s="76"/>
      <c r="H86" s="63"/>
      <c r="I86" s="63"/>
      <c r="J86" s="76"/>
      <c r="K86" s="76"/>
      <c r="L86" s="37"/>
      <c r="M86" s="37"/>
      <c r="N86" s="76"/>
      <c r="O86" s="76"/>
      <c r="P86" s="37"/>
      <c r="Q86" s="37"/>
      <c r="R86" s="76"/>
      <c r="S86" s="63"/>
      <c r="T86" s="76"/>
    </row>
    <row r="87" spans="2:20" x14ac:dyDescent="0.35">
      <c r="B87" s="35"/>
      <c r="C87" s="74"/>
      <c r="D87" s="75"/>
      <c r="E87" s="75"/>
      <c r="F87" s="75"/>
      <c r="G87" s="76"/>
      <c r="H87" s="63"/>
      <c r="I87" s="63"/>
      <c r="J87" s="76"/>
      <c r="K87" s="76"/>
      <c r="L87" s="37"/>
      <c r="M87" s="37"/>
      <c r="N87" s="76"/>
      <c r="O87" s="76"/>
      <c r="P87" s="37"/>
      <c r="Q87" s="37"/>
      <c r="R87" s="76"/>
      <c r="S87" s="63"/>
      <c r="T87" s="76"/>
    </row>
    <row r="88" spans="2:20" x14ac:dyDescent="0.35">
      <c r="B88" s="35"/>
      <c r="C88" s="74"/>
      <c r="D88" s="75"/>
      <c r="E88" s="75"/>
      <c r="F88" s="75"/>
      <c r="G88" s="76"/>
      <c r="H88" s="63"/>
      <c r="I88" s="63"/>
      <c r="J88" s="76"/>
      <c r="K88" s="76"/>
      <c r="L88" s="37"/>
      <c r="M88" s="37"/>
      <c r="N88" s="76"/>
      <c r="O88" s="76"/>
      <c r="P88" s="37"/>
      <c r="Q88" s="37"/>
      <c r="R88" s="76"/>
      <c r="S88" s="63"/>
      <c r="T88" s="76"/>
    </row>
    <row r="89" spans="2:20" x14ac:dyDescent="0.35">
      <c r="B89" s="35"/>
      <c r="C89" s="74"/>
      <c r="D89" s="75"/>
      <c r="E89" s="75"/>
      <c r="F89" s="75"/>
      <c r="G89" s="76"/>
      <c r="H89" s="63"/>
      <c r="I89" s="63"/>
      <c r="J89" s="76"/>
      <c r="K89" s="76"/>
      <c r="L89" s="37"/>
      <c r="M89" s="37"/>
      <c r="N89" s="76"/>
      <c r="O89" s="76"/>
      <c r="P89" s="37"/>
      <c r="Q89" s="37"/>
      <c r="R89" s="76"/>
      <c r="S89" s="63"/>
      <c r="T89" s="76"/>
    </row>
    <row r="90" spans="2:20" x14ac:dyDescent="0.35">
      <c r="B90" s="35"/>
      <c r="C90" s="74"/>
      <c r="D90" s="75"/>
      <c r="E90" s="75"/>
      <c r="F90" s="75"/>
      <c r="G90" s="76"/>
      <c r="H90" s="63"/>
      <c r="I90" s="63"/>
      <c r="J90" s="76"/>
      <c r="K90" s="76"/>
      <c r="L90" s="37"/>
      <c r="M90" s="37"/>
      <c r="N90" s="76"/>
      <c r="O90" s="76"/>
      <c r="P90" s="37"/>
      <c r="Q90" s="37"/>
      <c r="R90" s="76"/>
      <c r="S90" s="63"/>
      <c r="T90" s="76"/>
    </row>
    <row r="91" spans="2:20" x14ac:dyDescent="0.35">
      <c r="B91" s="35"/>
      <c r="C91" s="74"/>
      <c r="D91" s="75"/>
      <c r="E91" s="75"/>
      <c r="F91" s="75"/>
      <c r="G91" s="76"/>
      <c r="H91" s="63"/>
      <c r="I91" s="63"/>
      <c r="J91" s="76"/>
      <c r="K91" s="76"/>
      <c r="L91" s="37"/>
      <c r="M91" s="37"/>
      <c r="N91" s="76"/>
      <c r="O91" s="76"/>
      <c r="P91" s="37"/>
      <c r="Q91" s="37"/>
      <c r="R91" s="76"/>
      <c r="S91" s="63"/>
      <c r="T91" s="76"/>
    </row>
    <row r="92" spans="2:20" x14ac:dyDescent="0.35">
      <c r="B92" s="35"/>
      <c r="C92" s="74"/>
      <c r="D92" s="75"/>
      <c r="E92" s="75"/>
      <c r="F92" s="75"/>
      <c r="G92" s="76"/>
      <c r="H92" s="63"/>
      <c r="I92" s="63"/>
      <c r="J92" s="76"/>
      <c r="K92" s="76"/>
      <c r="L92" s="37"/>
      <c r="M92" s="37"/>
      <c r="N92" s="76"/>
      <c r="O92" s="76"/>
      <c r="P92" s="37"/>
      <c r="Q92" s="37"/>
      <c r="R92" s="76"/>
      <c r="S92" s="63"/>
      <c r="T92" s="76"/>
    </row>
    <row r="93" spans="2:20" x14ac:dyDescent="0.35">
      <c r="B93" s="35"/>
      <c r="C93" s="74"/>
      <c r="D93" s="75"/>
      <c r="E93" s="75"/>
      <c r="F93" s="75"/>
      <c r="G93" s="76"/>
      <c r="H93" s="63"/>
      <c r="I93" s="63"/>
      <c r="J93" s="76"/>
      <c r="K93" s="76"/>
      <c r="L93" s="37"/>
      <c r="M93" s="37"/>
      <c r="N93" s="76"/>
      <c r="O93" s="76"/>
      <c r="P93" s="37"/>
      <c r="Q93" s="37"/>
      <c r="R93" s="76"/>
      <c r="S93" s="63"/>
      <c r="T93" s="76"/>
    </row>
    <row r="94" spans="2:20" x14ac:dyDescent="0.35">
      <c r="B94" s="35"/>
      <c r="C94" s="74"/>
      <c r="D94" s="75"/>
      <c r="E94" s="75"/>
      <c r="F94" s="75"/>
      <c r="G94" s="76"/>
      <c r="H94" s="63"/>
      <c r="I94" s="63"/>
      <c r="J94" s="76"/>
      <c r="K94" s="76"/>
      <c r="L94" s="37"/>
      <c r="M94" s="37"/>
      <c r="N94" s="76"/>
      <c r="O94" s="76"/>
      <c r="P94" s="37"/>
      <c r="Q94" s="37"/>
      <c r="R94" s="76"/>
      <c r="S94" s="63"/>
      <c r="T94" s="76"/>
    </row>
    <row r="95" spans="2:20" x14ac:dyDescent="0.35">
      <c r="B95" s="35"/>
      <c r="C95" s="74"/>
      <c r="D95" s="75"/>
      <c r="E95" s="75"/>
      <c r="F95" s="75"/>
      <c r="G95" s="76"/>
      <c r="H95" s="63"/>
      <c r="I95" s="63"/>
      <c r="J95" s="76"/>
      <c r="K95" s="76"/>
      <c r="L95" s="37"/>
      <c r="M95" s="37"/>
      <c r="N95" s="76"/>
      <c r="O95" s="76"/>
      <c r="P95" s="37"/>
      <c r="Q95" s="37"/>
      <c r="R95" s="76"/>
      <c r="S95" s="63"/>
      <c r="T95" s="76"/>
    </row>
    <row r="96" spans="2:20" x14ac:dyDescent="0.35">
      <c r="B96" s="35"/>
      <c r="C96" s="74"/>
      <c r="D96" s="75"/>
      <c r="E96" s="75"/>
      <c r="F96" s="75"/>
      <c r="G96" s="76"/>
      <c r="H96" s="63"/>
      <c r="I96" s="63"/>
      <c r="J96" s="76"/>
      <c r="K96" s="76"/>
      <c r="L96" s="37"/>
      <c r="M96" s="37"/>
      <c r="N96" s="76"/>
      <c r="O96" s="76"/>
      <c r="P96" s="37"/>
      <c r="Q96" s="37"/>
      <c r="R96" s="76"/>
      <c r="S96" s="63"/>
      <c r="T96" s="76"/>
    </row>
    <row r="97" spans="2:20" x14ac:dyDescent="0.35">
      <c r="B97" s="35"/>
      <c r="C97" s="74"/>
      <c r="D97" s="75"/>
      <c r="E97" s="75"/>
      <c r="F97" s="75"/>
      <c r="G97" s="76"/>
      <c r="H97" s="63"/>
      <c r="I97" s="63"/>
      <c r="J97" s="76"/>
      <c r="K97" s="76"/>
      <c r="L97" s="37"/>
      <c r="M97" s="37"/>
      <c r="N97" s="76"/>
      <c r="O97" s="76"/>
      <c r="P97" s="37"/>
      <c r="Q97" s="37"/>
      <c r="R97" s="76"/>
      <c r="S97" s="63"/>
      <c r="T97" s="76"/>
    </row>
    <row r="98" spans="2:20" x14ac:dyDescent="0.35">
      <c r="B98" s="35"/>
      <c r="C98" s="74"/>
      <c r="D98" s="75"/>
      <c r="E98" s="75"/>
      <c r="F98" s="75"/>
      <c r="G98" s="76"/>
      <c r="H98" s="63"/>
      <c r="I98" s="63"/>
      <c r="J98" s="76"/>
      <c r="K98" s="76"/>
      <c r="L98" s="37"/>
      <c r="M98" s="37"/>
      <c r="N98" s="76"/>
      <c r="O98" s="76"/>
      <c r="P98" s="37"/>
      <c r="Q98" s="37"/>
      <c r="R98" s="76"/>
      <c r="S98" s="63"/>
      <c r="T98" s="76"/>
    </row>
    <row r="99" spans="2:20" x14ac:dyDescent="0.35">
      <c r="B99" s="35"/>
      <c r="C99" s="74"/>
      <c r="D99" s="75"/>
      <c r="E99" s="75"/>
      <c r="F99" s="75"/>
      <c r="G99" s="76"/>
      <c r="H99" s="63"/>
      <c r="I99" s="63"/>
      <c r="J99" s="76"/>
      <c r="K99" s="76"/>
      <c r="L99" s="37"/>
      <c r="M99" s="37"/>
      <c r="N99" s="76"/>
      <c r="O99" s="76"/>
      <c r="P99" s="37"/>
      <c r="Q99" s="37"/>
      <c r="R99" s="76"/>
      <c r="S99" s="63"/>
      <c r="T99" s="76"/>
    </row>
    <row r="100" spans="2:20" x14ac:dyDescent="0.35">
      <c r="B100" s="35"/>
      <c r="C100" s="74"/>
      <c r="D100" s="75"/>
      <c r="E100" s="75"/>
      <c r="F100" s="75"/>
      <c r="G100" s="76"/>
      <c r="H100" s="63"/>
      <c r="I100" s="63"/>
      <c r="J100" s="76"/>
      <c r="K100" s="76"/>
      <c r="L100" s="37"/>
      <c r="M100" s="37"/>
      <c r="N100" s="76"/>
      <c r="O100" s="76"/>
      <c r="P100" s="37"/>
      <c r="Q100" s="37"/>
      <c r="R100" s="76"/>
      <c r="S100" s="63"/>
      <c r="T100" s="76"/>
    </row>
    <row r="101" spans="2:20" x14ac:dyDescent="0.35">
      <c r="B101" s="35"/>
      <c r="C101" s="74"/>
      <c r="D101" s="75"/>
      <c r="E101" s="75"/>
      <c r="F101" s="75"/>
      <c r="G101" s="76"/>
      <c r="H101" s="63"/>
      <c r="I101" s="63"/>
      <c r="J101" s="76"/>
      <c r="K101" s="76"/>
      <c r="L101" s="37"/>
      <c r="M101" s="37"/>
      <c r="N101" s="76"/>
      <c r="O101" s="76"/>
      <c r="P101" s="37"/>
      <c r="Q101" s="37"/>
      <c r="R101" s="76"/>
      <c r="S101" s="63"/>
      <c r="T101" s="76"/>
    </row>
    <row r="102" spans="2:20" x14ac:dyDescent="0.35">
      <c r="B102" s="35"/>
      <c r="C102" s="74"/>
      <c r="D102" s="75"/>
      <c r="E102" s="75"/>
      <c r="F102" s="75"/>
      <c r="G102" s="76"/>
      <c r="H102" s="63"/>
      <c r="I102" s="63"/>
      <c r="J102" s="76"/>
      <c r="K102" s="76"/>
      <c r="L102" s="37"/>
      <c r="M102" s="37"/>
      <c r="N102" s="76"/>
      <c r="O102" s="76"/>
      <c r="P102" s="37"/>
      <c r="Q102" s="37"/>
      <c r="R102" s="76"/>
      <c r="S102" s="63"/>
      <c r="T102" s="76"/>
    </row>
    <row r="103" spans="2:20" x14ac:dyDescent="0.35">
      <c r="B103" s="35"/>
      <c r="C103" s="74"/>
      <c r="D103" s="75"/>
      <c r="E103" s="75"/>
      <c r="F103" s="75"/>
      <c r="G103" s="76"/>
      <c r="H103" s="63"/>
      <c r="I103" s="63"/>
      <c r="J103" s="76"/>
      <c r="K103" s="76"/>
      <c r="L103" s="37"/>
      <c r="M103" s="37"/>
      <c r="N103" s="76"/>
      <c r="O103" s="76"/>
      <c r="P103" s="37"/>
      <c r="Q103" s="37"/>
      <c r="R103" s="76"/>
      <c r="S103" s="63"/>
      <c r="T103" s="76"/>
    </row>
    <row r="104" spans="2:20" x14ac:dyDescent="0.35">
      <c r="B104" s="35"/>
      <c r="C104" s="74"/>
      <c r="D104" s="75"/>
      <c r="E104" s="75"/>
      <c r="F104" s="75"/>
      <c r="G104" s="76"/>
      <c r="H104" s="63"/>
      <c r="I104" s="63"/>
      <c r="J104" s="76"/>
      <c r="K104" s="76"/>
      <c r="L104" s="37"/>
      <c r="M104" s="37"/>
      <c r="N104" s="76"/>
      <c r="O104" s="76"/>
      <c r="P104" s="37"/>
      <c r="Q104" s="37"/>
      <c r="R104" s="76"/>
      <c r="S104" s="63"/>
      <c r="T104" s="76"/>
    </row>
    <row r="105" spans="2:20" x14ac:dyDescent="0.35">
      <c r="B105" s="35"/>
      <c r="C105" s="74"/>
      <c r="D105" s="75"/>
      <c r="E105" s="75"/>
      <c r="F105" s="75"/>
      <c r="G105" s="76"/>
      <c r="H105" s="63"/>
      <c r="I105" s="63"/>
      <c r="J105" s="76"/>
      <c r="K105" s="76"/>
      <c r="L105" s="37"/>
      <c r="M105" s="37"/>
      <c r="N105" s="76"/>
      <c r="O105" s="76"/>
      <c r="P105" s="37"/>
      <c r="Q105" s="37"/>
      <c r="R105" s="76"/>
      <c r="S105" s="63"/>
      <c r="T105" s="76"/>
    </row>
    <row r="106" spans="2:20" x14ac:dyDescent="0.35">
      <c r="B106" s="35"/>
      <c r="C106" s="74"/>
      <c r="D106" s="75"/>
      <c r="E106" s="75"/>
      <c r="F106" s="75"/>
      <c r="G106" s="76"/>
      <c r="H106" s="63"/>
      <c r="I106" s="63"/>
      <c r="J106" s="76"/>
      <c r="K106" s="76"/>
      <c r="L106" s="37"/>
      <c r="M106" s="37"/>
      <c r="N106" s="76"/>
      <c r="O106" s="76"/>
      <c r="P106" s="37"/>
      <c r="Q106" s="37"/>
      <c r="R106" s="76"/>
      <c r="S106" s="63"/>
      <c r="T106" s="76"/>
    </row>
    <row r="107" spans="2:20" x14ac:dyDescent="0.35">
      <c r="B107" s="35"/>
      <c r="C107" s="74"/>
      <c r="D107" s="75"/>
      <c r="E107" s="75"/>
      <c r="F107" s="75"/>
      <c r="G107" s="76"/>
      <c r="H107" s="63"/>
      <c r="I107" s="63"/>
      <c r="J107" s="76"/>
      <c r="K107" s="76"/>
      <c r="L107" s="37"/>
      <c r="M107" s="37"/>
      <c r="N107" s="76"/>
      <c r="O107" s="76"/>
      <c r="P107" s="37"/>
      <c r="Q107" s="37"/>
      <c r="R107" s="76"/>
      <c r="S107" s="63"/>
      <c r="T107" s="76"/>
    </row>
    <row r="108" spans="2:20" x14ac:dyDescent="0.35">
      <c r="B108" s="35"/>
      <c r="C108" s="74"/>
      <c r="D108" s="75"/>
      <c r="E108" s="75"/>
      <c r="F108" s="75"/>
      <c r="G108" s="76"/>
      <c r="H108" s="63"/>
      <c r="I108" s="63"/>
      <c r="J108" s="76"/>
      <c r="K108" s="76"/>
      <c r="L108" s="37"/>
      <c r="M108" s="37"/>
      <c r="N108" s="76"/>
      <c r="O108" s="76"/>
      <c r="P108" s="37"/>
      <c r="Q108" s="37"/>
      <c r="R108" s="76"/>
      <c r="S108" s="63"/>
      <c r="T108" s="76"/>
    </row>
    <row r="109" spans="2:20" x14ac:dyDescent="0.35">
      <c r="B109" s="35"/>
      <c r="C109" s="74"/>
      <c r="D109" s="75"/>
      <c r="E109" s="75"/>
      <c r="F109" s="75"/>
      <c r="G109" s="76"/>
      <c r="H109" s="63"/>
      <c r="I109" s="63"/>
      <c r="J109" s="76"/>
      <c r="K109" s="76"/>
      <c r="L109" s="37"/>
      <c r="M109" s="37"/>
      <c r="N109" s="76"/>
      <c r="O109" s="76"/>
      <c r="P109" s="37"/>
      <c r="Q109" s="37"/>
      <c r="R109" s="76"/>
      <c r="S109" s="63"/>
      <c r="T109" s="76"/>
    </row>
    <row r="110" spans="2:20" x14ac:dyDescent="0.35">
      <c r="B110" s="35"/>
      <c r="C110" s="74"/>
      <c r="D110" s="75"/>
      <c r="E110" s="75"/>
      <c r="F110" s="75"/>
      <c r="G110" s="76"/>
      <c r="H110" s="63"/>
      <c r="I110" s="63"/>
      <c r="J110" s="76"/>
      <c r="K110" s="76"/>
      <c r="L110" s="37"/>
      <c r="M110" s="37"/>
      <c r="N110" s="76"/>
      <c r="O110" s="76"/>
      <c r="P110" s="37"/>
      <c r="Q110" s="37"/>
      <c r="R110" s="76"/>
      <c r="S110" s="63"/>
      <c r="T110" s="76"/>
    </row>
    <row r="111" spans="2:20" x14ac:dyDescent="0.35">
      <c r="B111" s="35"/>
      <c r="C111" s="74"/>
      <c r="D111" s="75"/>
      <c r="E111" s="75"/>
      <c r="F111" s="75"/>
      <c r="G111" s="76"/>
      <c r="H111" s="63"/>
      <c r="I111" s="63"/>
      <c r="J111" s="76"/>
      <c r="K111" s="76"/>
      <c r="L111" s="37"/>
      <c r="M111" s="37"/>
      <c r="N111" s="76"/>
      <c r="O111" s="76"/>
      <c r="P111" s="37"/>
      <c r="Q111" s="37"/>
      <c r="R111" s="76"/>
      <c r="S111" s="63"/>
      <c r="T111" s="76"/>
    </row>
    <row r="112" spans="2:20" x14ac:dyDescent="0.35">
      <c r="B112" s="35"/>
      <c r="C112" s="74"/>
      <c r="D112" s="75"/>
      <c r="E112" s="75"/>
      <c r="F112" s="75"/>
      <c r="G112" s="76"/>
      <c r="H112" s="63"/>
      <c r="I112" s="63"/>
      <c r="J112" s="76"/>
      <c r="K112" s="76"/>
      <c r="L112" s="37"/>
      <c r="M112" s="37"/>
      <c r="N112" s="76"/>
      <c r="O112" s="76"/>
      <c r="P112" s="37"/>
      <c r="Q112" s="37"/>
      <c r="R112" s="76"/>
      <c r="S112" s="63"/>
      <c r="T112" s="76"/>
    </row>
    <row r="113" spans="2:20" x14ac:dyDescent="0.35">
      <c r="B113" s="35"/>
      <c r="C113" s="74"/>
      <c r="D113" s="75"/>
      <c r="E113" s="75"/>
      <c r="F113" s="75"/>
      <c r="G113" s="76"/>
      <c r="H113" s="63"/>
      <c r="I113" s="63"/>
      <c r="J113" s="76"/>
      <c r="K113" s="76"/>
      <c r="L113" s="37"/>
      <c r="M113" s="37"/>
      <c r="N113" s="76"/>
      <c r="O113" s="76"/>
      <c r="P113" s="37"/>
      <c r="Q113" s="37"/>
      <c r="R113" s="76"/>
      <c r="S113" s="63"/>
      <c r="T113" s="76"/>
    </row>
    <row r="114" spans="2:20" x14ac:dyDescent="0.35">
      <c r="B114" s="35"/>
      <c r="C114" s="74"/>
      <c r="D114" s="75"/>
      <c r="E114" s="75"/>
      <c r="F114" s="75"/>
      <c r="G114" s="76"/>
      <c r="H114" s="63"/>
      <c r="I114" s="63"/>
      <c r="J114" s="76"/>
      <c r="K114" s="76"/>
      <c r="L114" s="37"/>
      <c r="M114" s="37"/>
      <c r="N114" s="76"/>
      <c r="O114" s="76"/>
      <c r="P114" s="37"/>
      <c r="Q114" s="37"/>
      <c r="R114" s="76"/>
      <c r="S114" s="63"/>
      <c r="T114" s="76"/>
    </row>
    <row r="115" spans="2:20" x14ac:dyDescent="0.35">
      <c r="B115" s="35"/>
      <c r="C115" s="74"/>
      <c r="D115" s="75"/>
      <c r="E115" s="75"/>
      <c r="F115" s="75"/>
      <c r="G115" s="76"/>
      <c r="H115" s="63"/>
      <c r="I115" s="63"/>
      <c r="J115" s="76"/>
      <c r="K115" s="76"/>
      <c r="L115" s="37"/>
      <c r="M115" s="37"/>
      <c r="N115" s="76"/>
      <c r="O115" s="76"/>
      <c r="P115" s="37"/>
      <c r="Q115" s="37"/>
      <c r="R115" s="76"/>
      <c r="S115" s="63"/>
      <c r="T115" s="76"/>
    </row>
    <row r="116" spans="2:20" x14ac:dyDescent="0.35">
      <c r="B116" s="35"/>
      <c r="C116" s="74"/>
      <c r="D116" s="75"/>
      <c r="E116" s="75"/>
      <c r="F116" s="75"/>
      <c r="G116" s="76"/>
      <c r="H116" s="63"/>
      <c r="I116" s="63"/>
      <c r="J116" s="76"/>
      <c r="K116" s="76"/>
      <c r="L116" s="37"/>
      <c r="M116" s="37"/>
      <c r="N116" s="76"/>
      <c r="O116" s="76"/>
      <c r="P116" s="37"/>
      <c r="Q116" s="37"/>
      <c r="R116" s="76"/>
      <c r="S116" s="63"/>
      <c r="T116" s="76"/>
    </row>
    <row r="117" spans="2:20" x14ac:dyDescent="0.35">
      <c r="B117" s="35"/>
      <c r="C117" s="74"/>
      <c r="D117" s="75"/>
      <c r="E117" s="75"/>
      <c r="F117" s="75"/>
      <c r="G117" s="76"/>
      <c r="H117" s="63"/>
      <c r="I117" s="63"/>
      <c r="J117" s="76"/>
      <c r="K117" s="76"/>
      <c r="L117" s="37"/>
      <c r="M117" s="37"/>
      <c r="N117" s="76"/>
      <c r="O117" s="76"/>
      <c r="P117" s="37"/>
      <c r="Q117" s="37"/>
      <c r="R117" s="76"/>
      <c r="S117" s="63"/>
      <c r="T117" s="76"/>
    </row>
    <row r="118" spans="2:20" x14ac:dyDescent="0.35">
      <c r="B118" s="35"/>
      <c r="C118" s="74"/>
      <c r="D118" s="75"/>
      <c r="E118" s="75"/>
      <c r="F118" s="75"/>
      <c r="G118" s="76"/>
      <c r="H118" s="63"/>
      <c r="I118" s="63"/>
      <c r="J118" s="76"/>
      <c r="K118" s="76"/>
      <c r="L118" s="37"/>
      <c r="M118" s="37"/>
      <c r="N118" s="76"/>
      <c r="O118" s="76"/>
      <c r="P118" s="37"/>
      <c r="Q118" s="37"/>
      <c r="R118" s="76"/>
      <c r="S118" s="63"/>
      <c r="T118" s="76"/>
    </row>
    <row r="119" spans="2:20" x14ac:dyDescent="0.35">
      <c r="B119" s="35"/>
      <c r="C119" s="74"/>
      <c r="D119" s="75"/>
      <c r="E119" s="75"/>
      <c r="F119" s="75"/>
      <c r="G119" s="76"/>
      <c r="H119" s="63"/>
      <c r="I119" s="63"/>
      <c r="J119" s="76"/>
      <c r="K119" s="76"/>
      <c r="L119" s="37"/>
      <c r="M119" s="37"/>
      <c r="N119" s="76"/>
      <c r="O119" s="76"/>
      <c r="P119" s="37"/>
      <c r="Q119" s="37"/>
      <c r="R119" s="76"/>
      <c r="S119" s="63"/>
      <c r="T119" s="76"/>
    </row>
    <row r="120" spans="2:20" x14ac:dyDescent="0.35">
      <c r="B120" s="35"/>
      <c r="C120" s="74"/>
      <c r="D120" s="75"/>
      <c r="E120" s="75"/>
      <c r="F120" s="75"/>
      <c r="G120" s="76"/>
      <c r="H120" s="63"/>
      <c r="I120" s="63"/>
      <c r="J120" s="76"/>
      <c r="K120" s="76"/>
      <c r="L120" s="37"/>
      <c r="M120" s="37"/>
      <c r="N120" s="76"/>
      <c r="O120" s="76"/>
      <c r="P120" s="37"/>
      <c r="Q120" s="37"/>
      <c r="R120" s="76"/>
      <c r="S120" s="63"/>
      <c r="T120" s="76"/>
    </row>
    <row r="121" spans="2:20" x14ac:dyDescent="0.35">
      <c r="B121" s="35"/>
      <c r="C121" s="74"/>
      <c r="D121" s="75"/>
      <c r="E121" s="75"/>
      <c r="F121" s="75"/>
      <c r="G121" s="76"/>
      <c r="H121" s="63"/>
      <c r="I121" s="63"/>
      <c r="J121" s="76"/>
      <c r="K121" s="76"/>
      <c r="L121" s="37"/>
      <c r="M121" s="37"/>
      <c r="N121" s="76"/>
      <c r="O121" s="76"/>
      <c r="P121" s="37"/>
      <c r="Q121" s="37"/>
      <c r="R121" s="76"/>
      <c r="S121" s="63"/>
      <c r="T121" s="76"/>
    </row>
    <row r="122" spans="2:20" x14ac:dyDescent="0.35">
      <c r="B122" s="35"/>
      <c r="C122" s="74"/>
      <c r="D122" s="75"/>
      <c r="E122" s="75"/>
      <c r="F122" s="75"/>
      <c r="G122" s="76"/>
      <c r="H122" s="63"/>
      <c r="I122" s="63"/>
      <c r="J122" s="76"/>
      <c r="K122" s="76"/>
      <c r="L122" s="37"/>
      <c r="M122" s="37"/>
      <c r="N122" s="76"/>
      <c r="O122" s="76"/>
      <c r="P122" s="37"/>
      <c r="Q122" s="37"/>
      <c r="R122" s="76"/>
      <c r="S122" s="63"/>
      <c r="T122" s="76"/>
    </row>
    <row r="123" spans="2:20" x14ac:dyDescent="0.35">
      <c r="B123" s="35"/>
      <c r="C123" s="74"/>
      <c r="D123" s="75"/>
      <c r="E123" s="75"/>
      <c r="F123" s="75"/>
      <c r="G123" s="76"/>
      <c r="H123" s="63"/>
      <c r="I123" s="63"/>
      <c r="J123" s="76"/>
      <c r="K123" s="76"/>
      <c r="L123" s="37"/>
      <c r="M123" s="37"/>
      <c r="N123" s="76"/>
      <c r="O123" s="76"/>
      <c r="P123" s="37"/>
      <c r="Q123" s="37"/>
      <c r="R123" s="76"/>
      <c r="S123" s="63"/>
      <c r="T123" s="76"/>
    </row>
    <row r="124" spans="2:20" x14ac:dyDescent="0.35">
      <c r="B124" s="35"/>
      <c r="C124" s="74"/>
      <c r="D124" s="75"/>
      <c r="E124" s="75"/>
      <c r="F124" s="75"/>
      <c r="G124" s="76"/>
      <c r="H124" s="63"/>
      <c r="I124" s="63"/>
      <c r="J124" s="76"/>
      <c r="K124" s="76"/>
      <c r="L124" s="37"/>
      <c r="M124" s="37"/>
      <c r="N124" s="76"/>
      <c r="O124" s="76"/>
      <c r="P124" s="37"/>
      <c r="Q124" s="37"/>
      <c r="R124" s="76"/>
      <c r="S124" s="63"/>
      <c r="T124" s="76"/>
    </row>
    <row r="125" spans="2:20" x14ac:dyDescent="0.35">
      <c r="B125" s="35"/>
      <c r="C125" s="74"/>
      <c r="D125" s="75"/>
      <c r="E125" s="75"/>
      <c r="F125" s="75"/>
      <c r="G125" s="76"/>
      <c r="H125" s="63"/>
      <c r="I125" s="63"/>
      <c r="J125" s="76"/>
      <c r="K125" s="76"/>
      <c r="L125" s="37"/>
      <c r="M125" s="37"/>
      <c r="N125" s="76"/>
      <c r="O125" s="76"/>
      <c r="P125" s="37"/>
      <c r="Q125" s="37"/>
      <c r="R125" s="76"/>
      <c r="S125" s="63"/>
      <c r="T125" s="76"/>
    </row>
    <row r="126" spans="2:20" x14ac:dyDescent="0.35">
      <c r="B126" s="35"/>
      <c r="C126" s="74"/>
      <c r="D126" s="75"/>
      <c r="E126" s="75"/>
      <c r="F126" s="75"/>
      <c r="G126" s="76"/>
      <c r="H126" s="63"/>
      <c r="I126" s="63"/>
      <c r="J126" s="76"/>
      <c r="K126" s="76"/>
      <c r="L126" s="37"/>
      <c r="M126" s="37"/>
      <c r="N126" s="76"/>
      <c r="O126" s="76"/>
      <c r="P126" s="37"/>
      <c r="Q126" s="37"/>
      <c r="R126" s="76"/>
      <c r="S126" s="63"/>
      <c r="T126" s="76"/>
    </row>
    <row r="127" spans="2:20" x14ac:dyDescent="0.35">
      <c r="B127" s="35"/>
      <c r="C127" s="74"/>
      <c r="D127" s="75"/>
      <c r="E127" s="75"/>
      <c r="F127" s="75"/>
      <c r="G127" s="76"/>
      <c r="H127" s="63"/>
      <c r="I127" s="63"/>
      <c r="J127" s="76"/>
      <c r="K127" s="76"/>
      <c r="L127" s="37"/>
      <c r="M127" s="37"/>
      <c r="N127" s="76"/>
      <c r="O127" s="76"/>
      <c r="P127" s="37"/>
      <c r="Q127" s="37"/>
      <c r="R127" s="76"/>
      <c r="S127" s="63"/>
      <c r="T127" s="76"/>
    </row>
    <row r="128" spans="2:20" x14ac:dyDescent="0.35">
      <c r="B128" s="35"/>
      <c r="C128" s="74"/>
      <c r="D128" s="75"/>
      <c r="E128" s="75"/>
      <c r="F128" s="75"/>
      <c r="G128" s="76"/>
      <c r="H128" s="63"/>
      <c r="I128" s="63"/>
      <c r="J128" s="76"/>
      <c r="K128" s="76"/>
      <c r="L128" s="37"/>
      <c r="M128" s="37"/>
      <c r="N128" s="76"/>
      <c r="O128" s="76"/>
      <c r="P128" s="37"/>
      <c r="Q128" s="37"/>
      <c r="R128" s="76"/>
      <c r="S128" s="63"/>
      <c r="T128" s="76"/>
    </row>
    <row r="129" spans="2:20" x14ac:dyDescent="0.35">
      <c r="B129" s="35"/>
      <c r="C129" s="74"/>
      <c r="D129" s="75"/>
      <c r="E129" s="75"/>
      <c r="F129" s="75"/>
      <c r="G129" s="76"/>
      <c r="H129" s="63"/>
      <c r="I129" s="63"/>
      <c r="J129" s="76"/>
      <c r="K129" s="76"/>
      <c r="L129" s="37"/>
      <c r="M129" s="37"/>
      <c r="N129" s="76"/>
      <c r="O129" s="76"/>
      <c r="P129" s="37"/>
      <c r="Q129" s="37"/>
      <c r="R129" s="76"/>
      <c r="S129" s="63"/>
      <c r="T129" s="76"/>
    </row>
    <row r="130" spans="2:20" x14ac:dyDescent="0.35">
      <c r="B130" s="35"/>
      <c r="C130" s="74"/>
      <c r="D130" s="75"/>
      <c r="E130" s="75"/>
      <c r="F130" s="75"/>
      <c r="G130" s="76"/>
      <c r="H130" s="63"/>
      <c r="I130" s="63"/>
      <c r="J130" s="76"/>
      <c r="K130" s="76"/>
      <c r="L130" s="37"/>
      <c r="M130" s="37"/>
      <c r="N130" s="76"/>
      <c r="O130" s="76"/>
      <c r="P130" s="37"/>
      <c r="Q130" s="37"/>
      <c r="R130" s="76"/>
      <c r="S130" s="63"/>
      <c r="T130" s="76"/>
    </row>
    <row r="131" spans="2:20" x14ac:dyDescent="0.35">
      <c r="B131" s="35"/>
      <c r="C131" s="74"/>
      <c r="D131" s="75"/>
      <c r="E131" s="75"/>
      <c r="F131" s="75"/>
      <c r="G131" s="76"/>
      <c r="H131" s="63"/>
      <c r="I131" s="63"/>
      <c r="J131" s="76"/>
      <c r="K131" s="76"/>
      <c r="L131" s="37"/>
      <c r="M131" s="37"/>
      <c r="N131" s="76"/>
      <c r="O131" s="76"/>
      <c r="P131" s="37"/>
      <c r="Q131" s="37"/>
      <c r="R131" s="76"/>
      <c r="S131" s="63"/>
      <c r="T131" s="76"/>
    </row>
    <row r="132" spans="2:20" x14ac:dyDescent="0.35">
      <c r="B132" s="35"/>
      <c r="C132" s="74"/>
      <c r="D132" s="75"/>
      <c r="E132" s="75"/>
      <c r="F132" s="75"/>
      <c r="G132" s="76"/>
      <c r="H132" s="63"/>
      <c r="I132" s="63"/>
      <c r="J132" s="76"/>
      <c r="K132" s="76"/>
      <c r="L132" s="37"/>
      <c r="M132" s="37"/>
      <c r="N132" s="76"/>
      <c r="O132" s="76"/>
      <c r="P132" s="37"/>
      <c r="Q132" s="37"/>
      <c r="R132" s="76"/>
      <c r="S132" s="63"/>
      <c r="T132" s="76"/>
    </row>
    <row r="133" spans="2:20" x14ac:dyDescent="0.35">
      <c r="B133" s="35"/>
      <c r="C133" s="74"/>
      <c r="D133" s="75"/>
      <c r="E133" s="75"/>
      <c r="F133" s="75"/>
      <c r="G133" s="76"/>
      <c r="H133" s="63"/>
      <c r="I133" s="63"/>
      <c r="J133" s="76"/>
      <c r="K133" s="76"/>
      <c r="L133" s="37"/>
      <c r="M133" s="37"/>
      <c r="N133" s="76"/>
      <c r="O133" s="76"/>
      <c r="P133" s="37"/>
      <c r="Q133" s="37"/>
      <c r="R133" s="76"/>
      <c r="S133" s="63"/>
      <c r="T133" s="76"/>
    </row>
    <row r="134" spans="2:20" x14ac:dyDescent="0.35">
      <c r="B134" s="35"/>
      <c r="C134" s="74"/>
      <c r="D134" s="75"/>
      <c r="E134" s="75"/>
      <c r="F134" s="75"/>
      <c r="G134" s="76"/>
      <c r="H134" s="63"/>
      <c r="I134" s="63"/>
      <c r="J134" s="76"/>
      <c r="K134" s="76"/>
      <c r="L134" s="37"/>
      <c r="M134" s="37"/>
      <c r="N134" s="76"/>
      <c r="O134" s="76"/>
      <c r="P134" s="37"/>
      <c r="Q134" s="37"/>
      <c r="R134" s="76"/>
      <c r="S134" s="63"/>
      <c r="T134" s="76"/>
    </row>
    <row r="135" spans="2:20" x14ac:dyDescent="0.35">
      <c r="B135" s="35"/>
      <c r="C135" s="74"/>
      <c r="D135" s="75"/>
      <c r="E135" s="75"/>
      <c r="F135" s="75"/>
      <c r="G135" s="76"/>
      <c r="H135" s="63"/>
      <c r="I135" s="63"/>
      <c r="J135" s="76"/>
      <c r="K135" s="76"/>
      <c r="L135" s="37"/>
      <c r="M135" s="37"/>
      <c r="N135" s="76"/>
      <c r="O135" s="76"/>
      <c r="P135" s="37"/>
      <c r="Q135" s="37"/>
      <c r="R135" s="76"/>
      <c r="S135" s="63"/>
      <c r="T135" s="76"/>
    </row>
    <row r="136" spans="2:20" x14ac:dyDescent="0.35">
      <c r="B136" s="35"/>
      <c r="C136" s="74"/>
      <c r="D136" s="75"/>
      <c r="E136" s="75"/>
      <c r="F136" s="75"/>
      <c r="G136" s="76"/>
      <c r="H136" s="63"/>
      <c r="I136" s="63"/>
      <c r="J136" s="76"/>
      <c r="K136" s="76"/>
      <c r="L136" s="37"/>
      <c r="M136" s="37"/>
      <c r="N136" s="76"/>
      <c r="O136" s="76"/>
      <c r="P136" s="37"/>
      <c r="Q136" s="37"/>
      <c r="R136" s="76"/>
      <c r="S136" s="63"/>
      <c r="T136" s="76"/>
    </row>
    <row r="137" spans="2:20" x14ac:dyDescent="0.35">
      <c r="B137" s="35"/>
      <c r="C137" s="74"/>
      <c r="D137" s="75"/>
      <c r="E137" s="75"/>
      <c r="F137" s="75"/>
      <c r="G137" s="76"/>
      <c r="H137" s="63"/>
      <c r="I137" s="63"/>
      <c r="J137" s="76"/>
      <c r="K137" s="76"/>
      <c r="L137" s="37"/>
      <c r="M137" s="37"/>
      <c r="N137" s="76"/>
      <c r="O137" s="76"/>
      <c r="P137" s="37"/>
      <c r="Q137" s="37"/>
      <c r="R137" s="76"/>
      <c r="S137" s="63"/>
      <c r="T137" s="76"/>
    </row>
    <row r="138" spans="2:20" x14ac:dyDescent="0.35">
      <c r="B138" s="35"/>
      <c r="C138" s="74"/>
      <c r="D138" s="75"/>
      <c r="E138" s="75"/>
      <c r="F138" s="75"/>
      <c r="G138" s="76"/>
      <c r="H138" s="63"/>
      <c r="I138" s="63"/>
      <c r="J138" s="76"/>
      <c r="K138" s="76"/>
      <c r="L138" s="37"/>
      <c r="M138" s="37"/>
      <c r="N138" s="76"/>
      <c r="O138" s="76"/>
      <c r="P138" s="37"/>
      <c r="Q138" s="37"/>
      <c r="R138" s="76"/>
      <c r="S138" s="63"/>
      <c r="T138" s="76"/>
    </row>
    <row r="139" spans="2:20" x14ac:dyDescent="0.35">
      <c r="B139" s="35"/>
      <c r="C139" s="74"/>
      <c r="D139" s="75"/>
      <c r="E139" s="75"/>
      <c r="F139" s="75"/>
      <c r="G139" s="76"/>
      <c r="H139" s="63"/>
      <c r="I139" s="63"/>
      <c r="J139" s="76"/>
      <c r="K139" s="76"/>
      <c r="L139" s="37"/>
      <c r="M139" s="37"/>
      <c r="N139" s="76"/>
      <c r="O139" s="76"/>
      <c r="P139" s="37"/>
      <c r="Q139" s="37"/>
      <c r="R139" s="76"/>
      <c r="S139" s="63"/>
      <c r="T139" s="76"/>
    </row>
    <row r="140" spans="2:20" x14ac:dyDescent="0.35">
      <c r="B140" s="35"/>
      <c r="C140" s="74"/>
      <c r="D140" s="75"/>
      <c r="E140" s="75"/>
      <c r="F140" s="75"/>
      <c r="G140" s="76"/>
      <c r="H140" s="63"/>
      <c r="I140" s="63"/>
      <c r="J140" s="76"/>
      <c r="K140" s="76"/>
      <c r="L140" s="37"/>
      <c r="M140" s="37"/>
      <c r="N140" s="76"/>
      <c r="O140" s="76"/>
      <c r="P140" s="37"/>
      <c r="Q140" s="37"/>
      <c r="R140" s="76"/>
      <c r="S140" s="63"/>
      <c r="T140" s="76"/>
    </row>
    <row r="141" spans="2:20" x14ac:dyDescent="0.35">
      <c r="B141" s="35"/>
      <c r="C141" s="74"/>
      <c r="D141" s="75"/>
      <c r="E141" s="75"/>
      <c r="F141" s="75"/>
      <c r="G141" s="76"/>
      <c r="H141" s="63"/>
      <c r="I141" s="63"/>
      <c r="J141" s="76"/>
      <c r="K141" s="76"/>
      <c r="L141" s="37"/>
      <c r="M141" s="37"/>
      <c r="N141" s="76"/>
      <c r="O141" s="76"/>
      <c r="P141" s="37"/>
      <c r="Q141" s="37"/>
      <c r="R141" s="76"/>
      <c r="S141" s="63"/>
      <c r="T141" s="76"/>
    </row>
    <row r="142" spans="2:20" x14ac:dyDescent="0.35">
      <c r="B142" s="35"/>
      <c r="C142" s="74"/>
      <c r="D142" s="75"/>
      <c r="E142" s="75"/>
      <c r="F142" s="75"/>
      <c r="G142" s="76"/>
      <c r="H142" s="63"/>
      <c r="I142" s="63"/>
      <c r="J142" s="76"/>
      <c r="K142" s="76"/>
      <c r="L142" s="37"/>
      <c r="M142" s="37"/>
      <c r="N142" s="76"/>
      <c r="O142" s="76"/>
      <c r="P142" s="37"/>
      <c r="Q142" s="37"/>
      <c r="R142" s="76"/>
      <c r="S142" s="63"/>
      <c r="T142" s="76"/>
    </row>
    <row r="143" spans="2:20" x14ac:dyDescent="0.35">
      <c r="B143" s="35"/>
      <c r="C143" s="74"/>
      <c r="D143" s="75"/>
      <c r="E143" s="75"/>
      <c r="F143" s="75"/>
      <c r="G143" s="76"/>
      <c r="H143" s="63"/>
      <c r="I143" s="63"/>
      <c r="J143" s="76"/>
      <c r="K143" s="76"/>
      <c r="L143" s="37"/>
      <c r="M143" s="37"/>
      <c r="N143" s="76"/>
      <c r="O143" s="76"/>
      <c r="P143" s="37"/>
      <c r="Q143" s="37"/>
      <c r="R143" s="76"/>
      <c r="S143" s="63"/>
      <c r="T143" s="76"/>
    </row>
    <row r="144" spans="2:20" x14ac:dyDescent="0.35">
      <c r="B144" s="35"/>
      <c r="C144" s="74"/>
      <c r="D144" s="75"/>
      <c r="E144" s="75"/>
      <c r="F144" s="75"/>
      <c r="G144" s="76"/>
      <c r="H144" s="63"/>
      <c r="I144" s="63"/>
      <c r="J144" s="76"/>
      <c r="K144" s="76"/>
      <c r="L144" s="37"/>
      <c r="M144" s="37"/>
      <c r="N144" s="76"/>
      <c r="O144" s="76"/>
      <c r="P144" s="37"/>
      <c r="Q144" s="37"/>
      <c r="R144" s="76"/>
      <c r="S144" s="63"/>
      <c r="T144" s="76"/>
    </row>
    <row r="145" spans="2:20" x14ac:dyDescent="0.35">
      <c r="B145" s="35"/>
      <c r="C145" s="74"/>
      <c r="D145" s="75"/>
      <c r="E145" s="75"/>
      <c r="F145" s="75"/>
      <c r="G145" s="76"/>
      <c r="H145" s="63"/>
      <c r="I145" s="63"/>
      <c r="J145" s="76"/>
      <c r="K145" s="76"/>
      <c r="L145" s="37"/>
      <c r="M145" s="37"/>
      <c r="N145" s="76"/>
      <c r="O145" s="76"/>
      <c r="P145" s="37"/>
      <c r="Q145" s="37"/>
      <c r="R145" s="76"/>
      <c r="S145" s="63"/>
      <c r="T145" s="76"/>
    </row>
    <row r="146" spans="2:20" x14ac:dyDescent="0.35">
      <c r="B146" s="35"/>
      <c r="C146" s="74"/>
      <c r="D146" s="75"/>
      <c r="E146" s="75"/>
      <c r="F146" s="75"/>
      <c r="G146" s="76"/>
      <c r="H146" s="63"/>
      <c r="I146" s="63"/>
      <c r="J146" s="76"/>
      <c r="K146" s="76"/>
      <c r="L146" s="37"/>
      <c r="M146" s="37"/>
      <c r="N146" s="76"/>
      <c r="O146" s="76"/>
      <c r="P146" s="37"/>
      <c r="Q146" s="37"/>
      <c r="R146" s="76"/>
      <c r="S146" s="63"/>
      <c r="T146" s="76"/>
    </row>
    <row r="147" spans="2:20" x14ac:dyDescent="0.35">
      <c r="B147" s="35"/>
      <c r="C147" s="74"/>
      <c r="D147" s="75"/>
      <c r="E147" s="75"/>
      <c r="F147" s="75"/>
      <c r="G147" s="76"/>
      <c r="H147" s="63"/>
      <c r="I147" s="63"/>
      <c r="J147" s="76"/>
      <c r="K147" s="76"/>
      <c r="L147" s="37"/>
      <c r="M147" s="37"/>
      <c r="N147" s="76"/>
      <c r="O147" s="76"/>
      <c r="P147" s="37"/>
      <c r="Q147" s="37"/>
      <c r="R147" s="76"/>
      <c r="S147" s="63"/>
      <c r="T147" s="76"/>
    </row>
    <row r="148" spans="2:20" x14ac:dyDescent="0.35">
      <c r="B148" s="35"/>
      <c r="C148" s="74"/>
      <c r="D148" s="75"/>
      <c r="E148" s="75"/>
      <c r="F148" s="75"/>
      <c r="G148" s="76"/>
      <c r="H148" s="63"/>
      <c r="I148" s="63"/>
      <c r="J148" s="76"/>
      <c r="K148" s="76"/>
      <c r="L148" s="37"/>
      <c r="M148" s="37"/>
      <c r="N148" s="76"/>
      <c r="O148" s="76"/>
      <c r="P148" s="37"/>
      <c r="Q148" s="37"/>
      <c r="R148" s="76"/>
      <c r="S148" s="63"/>
      <c r="T148" s="76"/>
    </row>
    <row r="149" spans="2:20" x14ac:dyDescent="0.35">
      <c r="B149" s="35"/>
      <c r="C149" s="74"/>
      <c r="D149" s="75"/>
      <c r="E149" s="75"/>
      <c r="F149" s="75"/>
      <c r="G149" s="76"/>
      <c r="H149" s="63"/>
      <c r="I149" s="63"/>
      <c r="J149" s="76"/>
      <c r="K149" s="76"/>
      <c r="L149" s="37"/>
      <c r="M149" s="37"/>
      <c r="N149" s="76"/>
      <c r="O149" s="76"/>
      <c r="P149" s="37"/>
      <c r="Q149" s="37"/>
      <c r="R149" s="76"/>
      <c r="S149" s="63"/>
      <c r="T149" s="76"/>
    </row>
    <row r="150" spans="2:20" x14ac:dyDescent="0.35">
      <c r="B150" s="35"/>
      <c r="C150" s="74"/>
      <c r="D150" s="75"/>
      <c r="E150" s="75"/>
      <c r="F150" s="75"/>
      <c r="G150" s="76"/>
      <c r="H150" s="63"/>
      <c r="I150" s="63"/>
      <c r="J150" s="76"/>
      <c r="K150" s="76"/>
      <c r="L150" s="37"/>
      <c r="M150" s="37"/>
      <c r="N150" s="76"/>
      <c r="O150" s="76"/>
      <c r="P150" s="37"/>
      <c r="Q150" s="37"/>
      <c r="R150" s="76"/>
      <c r="S150" s="63"/>
      <c r="T150" s="76"/>
    </row>
    <row r="151" spans="2:20" x14ac:dyDescent="0.35">
      <c r="B151" s="35"/>
      <c r="C151" s="74"/>
      <c r="D151" s="75"/>
      <c r="E151" s="75"/>
      <c r="F151" s="75"/>
      <c r="G151" s="76"/>
      <c r="H151" s="63"/>
      <c r="I151" s="63"/>
      <c r="J151" s="76"/>
      <c r="K151" s="76"/>
      <c r="L151" s="37"/>
      <c r="M151" s="37"/>
      <c r="N151" s="76"/>
      <c r="O151" s="76"/>
      <c r="P151" s="37"/>
      <c r="Q151" s="37"/>
      <c r="R151" s="76"/>
      <c r="S151" s="63"/>
      <c r="T151" s="76"/>
    </row>
    <row r="152" spans="2:20" x14ac:dyDescent="0.35">
      <c r="B152" s="35"/>
      <c r="C152" s="74"/>
      <c r="D152" s="75"/>
      <c r="E152" s="75"/>
      <c r="F152" s="75"/>
      <c r="G152" s="76"/>
      <c r="H152" s="63"/>
      <c r="I152" s="63"/>
      <c r="J152" s="76"/>
      <c r="K152" s="76"/>
      <c r="L152" s="37"/>
      <c r="M152" s="37"/>
      <c r="N152" s="76"/>
      <c r="O152" s="76"/>
      <c r="P152" s="37"/>
      <c r="Q152" s="37"/>
      <c r="R152" s="76"/>
      <c r="S152" s="63"/>
      <c r="T152" s="76"/>
    </row>
    <row r="153" spans="2:20" x14ac:dyDescent="0.35">
      <c r="B153" s="35"/>
      <c r="C153" s="74"/>
      <c r="D153" s="75"/>
      <c r="E153" s="75"/>
      <c r="F153" s="75"/>
      <c r="G153" s="76"/>
      <c r="H153" s="63"/>
      <c r="I153" s="63"/>
      <c r="J153" s="76"/>
      <c r="K153" s="76"/>
      <c r="L153" s="37"/>
      <c r="M153" s="37"/>
      <c r="N153" s="76"/>
      <c r="O153" s="76"/>
      <c r="P153" s="37"/>
      <c r="Q153" s="37"/>
      <c r="R153" s="76"/>
      <c r="S153" s="63"/>
      <c r="T153" s="76"/>
    </row>
    <row r="154" spans="2:20" x14ac:dyDescent="0.35">
      <c r="B154" s="35"/>
      <c r="C154" s="74"/>
      <c r="D154" s="75"/>
      <c r="E154" s="75"/>
      <c r="F154" s="75"/>
      <c r="G154" s="76"/>
      <c r="H154" s="63"/>
      <c r="I154" s="63"/>
      <c r="J154" s="76"/>
      <c r="K154" s="76"/>
      <c r="L154" s="37"/>
      <c r="M154" s="37"/>
      <c r="N154" s="76"/>
      <c r="O154" s="76"/>
      <c r="P154" s="37"/>
      <c r="Q154" s="37"/>
      <c r="R154" s="76"/>
      <c r="S154" s="63"/>
      <c r="T154" s="76"/>
    </row>
    <row r="155" spans="2:20" x14ac:dyDescent="0.35">
      <c r="B155" s="35"/>
      <c r="C155" s="74"/>
      <c r="D155" s="75"/>
      <c r="E155" s="75"/>
      <c r="F155" s="75"/>
      <c r="G155" s="76"/>
      <c r="H155" s="63"/>
      <c r="I155" s="63"/>
      <c r="J155" s="76"/>
      <c r="K155" s="76"/>
      <c r="L155" s="37"/>
      <c r="M155" s="37"/>
      <c r="N155" s="76"/>
      <c r="O155" s="76"/>
      <c r="P155" s="37"/>
      <c r="Q155" s="37"/>
      <c r="R155" s="76"/>
      <c r="S155" s="63"/>
      <c r="T155" s="76"/>
    </row>
    <row r="156" spans="2:20" x14ac:dyDescent="0.35">
      <c r="B156" s="35"/>
      <c r="C156" s="74"/>
      <c r="D156" s="75"/>
      <c r="E156" s="75"/>
      <c r="F156" s="75"/>
      <c r="G156" s="76"/>
      <c r="H156" s="63"/>
      <c r="I156" s="63"/>
      <c r="J156" s="76"/>
      <c r="K156" s="76"/>
      <c r="L156" s="37"/>
      <c r="M156" s="37"/>
      <c r="N156" s="76"/>
      <c r="O156" s="76"/>
      <c r="P156" s="37"/>
      <c r="Q156" s="37"/>
      <c r="R156" s="76"/>
      <c r="S156" s="63"/>
      <c r="T156" s="76"/>
    </row>
    <row r="157" spans="2:20" x14ac:dyDescent="0.35">
      <c r="B157" s="35"/>
      <c r="C157" s="74"/>
      <c r="D157" s="75"/>
      <c r="E157" s="75"/>
      <c r="F157" s="75"/>
      <c r="G157" s="76"/>
      <c r="H157" s="63"/>
      <c r="I157" s="63"/>
      <c r="J157" s="76"/>
      <c r="K157" s="76"/>
      <c r="L157" s="37"/>
      <c r="M157" s="37"/>
      <c r="N157" s="76"/>
      <c r="O157" s="76"/>
      <c r="P157" s="37"/>
      <c r="Q157" s="37"/>
      <c r="R157" s="76"/>
      <c r="S157" s="63"/>
      <c r="T157" s="76"/>
    </row>
    <row r="158" spans="2:20" x14ac:dyDescent="0.35">
      <c r="B158" s="35"/>
      <c r="C158" s="74"/>
      <c r="D158" s="75"/>
      <c r="E158" s="75"/>
      <c r="F158" s="75"/>
      <c r="G158" s="76"/>
      <c r="H158" s="63"/>
      <c r="I158" s="63"/>
      <c r="J158" s="76"/>
      <c r="K158" s="76"/>
      <c r="L158" s="37"/>
      <c r="M158" s="37"/>
      <c r="N158" s="76"/>
      <c r="O158" s="76"/>
      <c r="P158" s="37"/>
      <c r="Q158" s="37"/>
      <c r="R158" s="76"/>
      <c r="S158" s="63"/>
      <c r="T158" s="76"/>
    </row>
    <row r="159" spans="2:20" x14ac:dyDescent="0.35">
      <c r="B159" s="35"/>
      <c r="C159" s="74"/>
      <c r="D159" s="75"/>
      <c r="E159" s="75"/>
      <c r="F159" s="75"/>
      <c r="G159" s="76"/>
      <c r="H159" s="63"/>
      <c r="I159" s="63"/>
      <c r="J159" s="76"/>
      <c r="K159" s="76"/>
      <c r="L159" s="37"/>
      <c r="M159" s="37"/>
      <c r="N159" s="76"/>
      <c r="O159" s="76"/>
      <c r="P159" s="37"/>
      <c r="Q159" s="37"/>
      <c r="R159" s="76"/>
      <c r="S159" s="63"/>
      <c r="T159" s="76"/>
    </row>
    <row r="160" spans="2:20" x14ac:dyDescent="0.35">
      <c r="B160" s="35"/>
      <c r="C160" s="74"/>
      <c r="D160" s="75"/>
      <c r="E160" s="75"/>
      <c r="F160" s="75"/>
      <c r="G160" s="76"/>
      <c r="H160" s="63"/>
      <c r="I160" s="63"/>
      <c r="J160" s="76"/>
      <c r="K160" s="76"/>
      <c r="L160" s="37"/>
      <c r="M160" s="37"/>
      <c r="N160" s="76"/>
      <c r="O160" s="76"/>
      <c r="P160" s="37"/>
      <c r="Q160" s="37"/>
      <c r="R160" s="76"/>
      <c r="S160" s="63"/>
      <c r="T160" s="76"/>
    </row>
    <row r="161" spans="2:20" x14ac:dyDescent="0.35">
      <c r="B161" s="35"/>
      <c r="C161" s="74"/>
      <c r="D161" s="75"/>
      <c r="E161" s="75"/>
      <c r="F161" s="75"/>
      <c r="G161" s="76"/>
      <c r="H161" s="63"/>
      <c r="I161" s="63"/>
      <c r="J161" s="76"/>
      <c r="K161" s="76"/>
      <c r="L161" s="37"/>
      <c r="M161" s="37"/>
      <c r="N161" s="76"/>
      <c r="O161" s="76"/>
      <c r="P161" s="37"/>
      <c r="Q161" s="37"/>
      <c r="R161" s="76"/>
      <c r="S161" s="63"/>
      <c r="T161" s="76"/>
    </row>
    <row r="162" spans="2:20" x14ac:dyDescent="0.35">
      <c r="B162" s="35"/>
      <c r="C162" s="74"/>
      <c r="D162" s="75"/>
      <c r="E162" s="75"/>
      <c r="F162" s="75"/>
      <c r="G162" s="76"/>
      <c r="H162" s="63"/>
      <c r="I162" s="63"/>
      <c r="J162" s="76"/>
      <c r="K162" s="76"/>
      <c r="L162" s="37"/>
      <c r="M162" s="37"/>
      <c r="N162" s="76"/>
      <c r="O162" s="76"/>
      <c r="P162" s="37"/>
      <c r="Q162" s="37"/>
      <c r="R162" s="76"/>
      <c r="S162" s="63"/>
      <c r="T162" s="76"/>
    </row>
    <row r="163" spans="2:20" x14ac:dyDescent="0.35">
      <c r="B163" s="35"/>
      <c r="C163" s="74"/>
      <c r="D163" s="75"/>
      <c r="E163" s="75"/>
      <c r="F163" s="75"/>
      <c r="G163" s="76"/>
      <c r="H163" s="63"/>
      <c r="I163" s="63"/>
      <c r="J163" s="76"/>
      <c r="K163" s="76"/>
      <c r="L163" s="37"/>
      <c r="M163" s="37"/>
      <c r="N163" s="76"/>
      <c r="O163" s="76"/>
      <c r="P163" s="37"/>
      <c r="Q163" s="37"/>
      <c r="R163" s="76"/>
      <c r="S163" s="63"/>
      <c r="T163" s="76"/>
    </row>
    <row r="164" spans="2:20" x14ac:dyDescent="0.35">
      <c r="B164" s="35"/>
      <c r="C164" s="74"/>
      <c r="D164" s="75"/>
      <c r="E164" s="75"/>
      <c r="F164" s="75"/>
      <c r="G164" s="76"/>
      <c r="H164" s="63"/>
      <c r="I164" s="63"/>
      <c r="J164" s="76"/>
      <c r="K164" s="76"/>
      <c r="L164" s="37"/>
      <c r="M164" s="37"/>
      <c r="N164" s="76"/>
      <c r="O164" s="76"/>
      <c r="P164" s="37"/>
      <c r="Q164" s="37"/>
      <c r="R164" s="76"/>
      <c r="S164" s="63"/>
      <c r="T164" s="76"/>
    </row>
    <row r="165" spans="2:20" x14ac:dyDescent="0.35">
      <c r="B165" s="35"/>
      <c r="C165" s="74"/>
      <c r="D165" s="75"/>
      <c r="E165" s="75"/>
      <c r="F165" s="75"/>
      <c r="G165" s="76"/>
      <c r="H165" s="63"/>
      <c r="I165" s="63"/>
      <c r="J165" s="76"/>
      <c r="K165" s="76"/>
      <c r="L165" s="37"/>
      <c r="M165" s="37"/>
      <c r="N165" s="76"/>
      <c r="O165" s="76"/>
      <c r="P165" s="37"/>
      <c r="Q165" s="37"/>
      <c r="R165" s="76"/>
      <c r="S165" s="63"/>
      <c r="T165" s="76"/>
    </row>
    <row r="166" spans="2:20" x14ac:dyDescent="0.35">
      <c r="B166" s="35"/>
      <c r="C166" s="74"/>
      <c r="D166" s="75"/>
      <c r="E166" s="75"/>
      <c r="F166" s="75"/>
      <c r="G166" s="76"/>
      <c r="H166" s="63"/>
      <c r="I166" s="63"/>
      <c r="J166" s="76"/>
      <c r="K166" s="76"/>
      <c r="L166" s="37"/>
      <c r="M166" s="37"/>
      <c r="N166" s="76"/>
      <c r="O166" s="76"/>
      <c r="P166" s="37"/>
      <c r="Q166" s="37"/>
      <c r="R166" s="76"/>
      <c r="S166" s="63"/>
      <c r="T166" s="76"/>
    </row>
    <row r="167" spans="2:20" x14ac:dyDescent="0.35">
      <c r="B167" s="35"/>
      <c r="C167" s="74"/>
      <c r="D167" s="75"/>
      <c r="E167" s="75"/>
      <c r="F167" s="75"/>
      <c r="G167" s="76"/>
      <c r="H167" s="63"/>
      <c r="I167" s="63"/>
      <c r="J167" s="76"/>
      <c r="K167" s="76"/>
      <c r="L167" s="37"/>
      <c r="M167" s="37"/>
      <c r="N167" s="76"/>
      <c r="O167" s="76"/>
      <c r="P167" s="37"/>
      <c r="Q167" s="37"/>
      <c r="R167" s="76"/>
      <c r="S167" s="63"/>
      <c r="T167" s="76"/>
    </row>
    <row r="168" spans="2:20" x14ac:dyDescent="0.35">
      <c r="B168" s="35"/>
      <c r="C168" s="74"/>
      <c r="D168" s="75"/>
      <c r="E168" s="75"/>
      <c r="F168" s="75"/>
      <c r="G168" s="76"/>
      <c r="H168" s="63"/>
      <c r="I168" s="63"/>
      <c r="J168" s="76"/>
      <c r="K168" s="76"/>
      <c r="L168" s="37"/>
      <c r="M168" s="37"/>
      <c r="N168" s="76"/>
      <c r="O168" s="76"/>
      <c r="P168" s="37"/>
      <c r="Q168" s="37"/>
      <c r="R168" s="76"/>
      <c r="S168" s="63"/>
      <c r="T168" s="76"/>
    </row>
    <row r="169" spans="2:20" x14ac:dyDescent="0.35">
      <c r="B169" s="35"/>
      <c r="C169" s="74"/>
      <c r="D169" s="75"/>
      <c r="E169" s="75"/>
      <c r="F169" s="75"/>
      <c r="G169" s="76"/>
      <c r="H169" s="63"/>
      <c r="I169" s="63"/>
      <c r="J169" s="76"/>
      <c r="K169" s="76"/>
      <c r="L169" s="37"/>
      <c r="M169" s="37"/>
      <c r="N169" s="76"/>
      <c r="O169" s="76"/>
      <c r="P169" s="37"/>
      <c r="Q169" s="37"/>
      <c r="R169" s="76"/>
      <c r="S169" s="63"/>
      <c r="T169" s="76"/>
    </row>
    <row r="170" spans="2:20" x14ac:dyDescent="0.35">
      <c r="B170" s="35"/>
      <c r="C170" s="74"/>
      <c r="D170" s="75"/>
      <c r="E170" s="75"/>
      <c r="F170" s="75"/>
      <c r="G170" s="76"/>
      <c r="H170" s="63"/>
      <c r="I170" s="63"/>
      <c r="J170" s="76"/>
      <c r="K170" s="76"/>
      <c r="L170" s="37"/>
      <c r="M170" s="37"/>
      <c r="N170" s="76"/>
      <c r="O170" s="76"/>
      <c r="P170" s="37"/>
      <c r="Q170" s="37"/>
      <c r="R170" s="76"/>
      <c r="S170" s="63"/>
      <c r="T170" s="76"/>
    </row>
    <row r="171" spans="2:20" x14ac:dyDescent="0.35">
      <c r="B171" s="35"/>
      <c r="C171" s="74"/>
      <c r="D171" s="75"/>
      <c r="E171" s="75"/>
      <c r="F171" s="75"/>
      <c r="G171" s="76"/>
      <c r="H171" s="63"/>
      <c r="I171" s="63"/>
      <c r="J171" s="76"/>
      <c r="K171" s="76"/>
      <c r="L171" s="37"/>
      <c r="M171" s="37"/>
      <c r="N171" s="76"/>
      <c r="O171" s="76"/>
      <c r="P171" s="37"/>
      <c r="Q171" s="37"/>
      <c r="R171" s="76"/>
      <c r="S171" s="63"/>
      <c r="T171" s="76"/>
    </row>
    <row r="172" spans="2:20" x14ac:dyDescent="0.35">
      <c r="B172" s="35"/>
      <c r="C172" s="74"/>
      <c r="D172" s="75"/>
      <c r="E172" s="75"/>
      <c r="F172" s="75"/>
      <c r="G172" s="76"/>
      <c r="H172" s="63"/>
      <c r="I172" s="63"/>
      <c r="J172" s="76"/>
      <c r="K172" s="76"/>
      <c r="L172" s="37"/>
      <c r="M172" s="37"/>
      <c r="N172" s="76"/>
      <c r="O172" s="76"/>
      <c r="P172" s="37"/>
      <c r="Q172" s="37"/>
      <c r="R172" s="76"/>
      <c r="S172" s="63"/>
      <c r="T172" s="76"/>
    </row>
    <row r="173" spans="2:20" x14ac:dyDescent="0.35">
      <c r="B173" s="35"/>
      <c r="C173" s="74"/>
      <c r="D173" s="75"/>
      <c r="E173" s="75"/>
      <c r="F173" s="75"/>
      <c r="G173" s="76"/>
      <c r="H173" s="63"/>
      <c r="I173" s="63"/>
      <c r="J173" s="76"/>
      <c r="K173" s="76"/>
      <c r="L173" s="37"/>
      <c r="M173" s="37"/>
      <c r="N173" s="76"/>
      <c r="O173" s="76"/>
      <c r="P173" s="37"/>
      <c r="Q173" s="37"/>
      <c r="R173" s="76"/>
      <c r="S173" s="63"/>
      <c r="T173" s="76"/>
    </row>
    <row r="174" spans="2:20" x14ac:dyDescent="0.35">
      <c r="B174" s="35"/>
      <c r="C174" s="74"/>
      <c r="D174" s="75"/>
      <c r="E174" s="75"/>
      <c r="F174" s="75"/>
      <c r="G174" s="76"/>
      <c r="H174" s="63"/>
      <c r="I174" s="63"/>
      <c r="J174" s="76"/>
      <c r="K174" s="76"/>
      <c r="L174" s="37"/>
      <c r="M174" s="37"/>
      <c r="N174" s="76"/>
      <c r="O174" s="76"/>
      <c r="P174" s="37"/>
      <c r="Q174" s="37"/>
      <c r="R174" s="76"/>
      <c r="S174" s="63"/>
      <c r="T174" s="76"/>
    </row>
    <row r="175" spans="2:20" x14ac:dyDescent="0.35">
      <c r="B175" s="35"/>
      <c r="C175" s="74"/>
      <c r="D175" s="75"/>
      <c r="E175" s="75"/>
      <c r="F175" s="75"/>
      <c r="G175" s="76"/>
      <c r="H175" s="63"/>
      <c r="I175" s="63"/>
      <c r="J175" s="76"/>
      <c r="K175" s="76"/>
      <c r="L175" s="37"/>
      <c r="M175" s="37"/>
      <c r="N175" s="76"/>
      <c r="O175" s="76"/>
      <c r="P175" s="37"/>
      <c r="Q175" s="37"/>
      <c r="R175" s="76"/>
      <c r="S175" s="63"/>
      <c r="T175" s="76"/>
    </row>
    <row r="176" spans="2:20" x14ac:dyDescent="0.35">
      <c r="B176" s="35"/>
      <c r="C176" s="74"/>
      <c r="D176" s="75"/>
      <c r="E176" s="75"/>
      <c r="F176" s="75"/>
      <c r="G176" s="76"/>
      <c r="H176" s="63"/>
      <c r="I176" s="63"/>
      <c r="J176" s="76"/>
      <c r="K176" s="76"/>
      <c r="L176" s="37"/>
      <c r="M176" s="37"/>
      <c r="N176" s="76"/>
      <c r="O176" s="76"/>
      <c r="P176" s="37"/>
      <c r="Q176" s="37"/>
      <c r="R176" s="76"/>
      <c r="S176" s="63"/>
      <c r="T176" s="76"/>
    </row>
    <row r="177" spans="2:20" x14ac:dyDescent="0.35">
      <c r="B177" s="35"/>
      <c r="C177" s="74"/>
      <c r="D177" s="75"/>
      <c r="E177" s="75"/>
      <c r="F177" s="75"/>
      <c r="G177" s="76"/>
      <c r="H177" s="63"/>
      <c r="I177" s="63"/>
      <c r="J177" s="76"/>
      <c r="K177" s="76"/>
      <c r="L177" s="37"/>
      <c r="M177" s="37"/>
      <c r="N177" s="76"/>
      <c r="O177" s="76"/>
      <c r="P177" s="37"/>
      <c r="Q177" s="37"/>
      <c r="R177" s="76"/>
      <c r="S177" s="63"/>
      <c r="T177" s="76"/>
    </row>
    <row r="178" spans="2:20" x14ac:dyDescent="0.35">
      <c r="B178" s="35"/>
      <c r="C178" s="74"/>
      <c r="D178" s="75"/>
      <c r="E178" s="75"/>
      <c r="F178" s="75"/>
      <c r="G178" s="76"/>
      <c r="H178" s="63"/>
      <c r="I178" s="63"/>
      <c r="J178" s="76"/>
      <c r="K178" s="76"/>
      <c r="L178" s="37"/>
      <c r="M178" s="37"/>
      <c r="N178" s="76"/>
      <c r="O178" s="76"/>
      <c r="P178" s="37"/>
      <c r="Q178" s="37"/>
      <c r="R178" s="76"/>
      <c r="S178" s="63"/>
      <c r="T178" s="76"/>
    </row>
    <row r="179" spans="2:20" x14ac:dyDescent="0.35">
      <c r="B179" s="35"/>
      <c r="C179" s="74"/>
      <c r="D179" s="75"/>
      <c r="E179" s="75"/>
      <c r="F179" s="75"/>
      <c r="G179" s="76"/>
      <c r="H179" s="63"/>
      <c r="I179" s="63"/>
      <c r="J179" s="76"/>
      <c r="K179" s="76"/>
      <c r="L179" s="37"/>
      <c r="M179" s="37"/>
      <c r="N179" s="76"/>
      <c r="O179" s="76"/>
      <c r="P179" s="37"/>
      <c r="Q179" s="37"/>
      <c r="R179" s="76"/>
      <c r="S179" s="63"/>
      <c r="T179" s="76"/>
    </row>
    <row r="180" spans="2:20" x14ac:dyDescent="0.35">
      <c r="B180" s="35"/>
      <c r="C180" s="74"/>
      <c r="D180" s="75"/>
      <c r="E180" s="75"/>
      <c r="F180" s="75"/>
      <c r="G180" s="76"/>
      <c r="H180" s="63"/>
      <c r="I180" s="63"/>
      <c r="J180" s="76"/>
      <c r="K180" s="76"/>
      <c r="L180" s="37"/>
      <c r="M180" s="37"/>
      <c r="N180" s="76"/>
      <c r="O180" s="76"/>
      <c r="P180" s="37"/>
      <c r="Q180" s="37"/>
      <c r="R180" s="76"/>
      <c r="S180" s="63"/>
      <c r="T180" s="76"/>
    </row>
    <row r="181" spans="2:20" x14ac:dyDescent="0.35">
      <c r="B181" s="35"/>
      <c r="C181" s="74"/>
      <c r="D181" s="75"/>
      <c r="E181" s="75"/>
      <c r="F181" s="75"/>
      <c r="G181" s="76"/>
      <c r="H181" s="63"/>
      <c r="I181" s="63"/>
      <c r="J181" s="76"/>
      <c r="K181" s="76"/>
      <c r="L181" s="37"/>
      <c r="M181" s="37"/>
      <c r="N181" s="76"/>
      <c r="O181" s="76"/>
      <c r="P181" s="37"/>
      <c r="Q181" s="37"/>
      <c r="R181" s="76"/>
      <c r="S181" s="63"/>
      <c r="T181" s="76"/>
    </row>
    <row r="182" spans="2:20" x14ac:dyDescent="0.35">
      <c r="B182" s="35"/>
      <c r="C182" s="74"/>
      <c r="D182" s="75"/>
      <c r="E182" s="75"/>
      <c r="F182" s="75"/>
      <c r="G182" s="76"/>
      <c r="H182" s="63"/>
      <c r="I182" s="63"/>
      <c r="J182" s="76"/>
      <c r="K182" s="76"/>
      <c r="L182" s="37"/>
      <c r="M182" s="37"/>
      <c r="N182" s="76"/>
      <c r="O182" s="76"/>
      <c r="P182" s="37"/>
      <c r="Q182" s="37"/>
      <c r="R182" s="76"/>
      <c r="S182" s="63"/>
      <c r="T182" s="76"/>
    </row>
    <row r="183" spans="2:20" x14ac:dyDescent="0.35">
      <c r="B183" s="35"/>
      <c r="C183" s="74"/>
      <c r="D183" s="75"/>
      <c r="E183" s="75"/>
      <c r="F183" s="75"/>
      <c r="G183" s="76"/>
      <c r="H183" s="63"/>
      <c r="I183" s="63"/>
      <c r="J183" s="76"/>
      <c r="K183" s="76"/>
      <c r="L183" s="37"/>
      <c r="M183" s="37"/>
      <c r="N183" s="76"/>
      <c r="O183" s="76"/>
      <c r="P183" s="37"/>
      <c r="Q183" s="37"/>
      <c r="R183" s="76"/>
      <c r="S183" s="63"/>
      <c r="T183" s="76"/>
    </row>
    <row r="184" spans="2:20" x14ac:dyDescent="0.35">
      <c r="B184" s="35"/>
      <c r="C184" s="74"/>
      <c r="D184" s="75"/>
      <c r="E184" s="75"/>
      <c r="F184" s="75"/>
      <c r="G184" s="76"/>
      <c r="H184" s="63"/>
      <c r="I184" s="63"/>
      <c r="J184" s="76"/>
      <c r="K184" s="76"/>
      <c r="L184" s="37"/>
      <c r="M184" s="37"/>
      <c r="N184" s="76"/>
      <c r="O184" s="76"/>
      <c r="P184" s="37"/>
      <c r="Q184" s="37"/>
      <c r="R184" s="76"/>
      <c r="S184" s="63"/>
      <c r="T184" s="76"/>
    </row>
    <row r="185" spans="2:20" x14ac:dyDescent="0.35">
      <c r="B185" s="35"/>
      <c r="C185" s="74"/>
      <c r="D185" s="75"/>
      <c r="E185" s="75"/>
      <c r="F185" s="75"/>
      <c r="G185" s="76"/>
      <c r="H185" s="63"/>
      <c r="I185" s="63"/>
      <c r="J185" s="76"/>
      <c r="K185" s="76"/>
      <c r="L185" s="37"/>
      <c r="M185" s="37"/>
      <c r="N185" s="76"/>
      <c r="O185" s="76"/>
      <c r="P185" s="37"/>
      <c r="Q185" s="37"/>
      <c r="R185" s="76"/>
      <c r="S185" s="63"/>
      <c r="T185" s="76"/>
    </row>
    <row r="186" spans="2:20" x14ac:dyDescent="0.35">
      <c r="B186" s="35"/>
      <c r="C186" s="74"/>
      <c r="D186" s="75"/>
      <c r="E186" s="75"/>
      <c r="F186" s="75"/>
      <c r="G186" s="76"/>
      <c r="H186" s="63"/>
      <c r="I186" s="63"/>
      <c r="J186" s="76"/>
      <c r="K186" s="76"/>
      <c r="L186" s="37"/>
      <c r="M186" s="37"/>
      <c r="N186" s="76"/>
      <c r="O186" s="76"/>
      <c r="P186" s="37"/>
      <c r="Q186" s="37"/>
      <c r="R186" s="76"/>
      <c r="S186" s="63"/>
      <c r="T186" s="76"/>
    </row>
    <row r="187" spans="2:20" x14ac:dyDescent="0.35">
      <c r="B187" s="35"/>
      <c r="C187" s="74"/>
      <c r="D187" s="75"/>
      <c r="E187" s="75"/>
      <c r="F187" s="75"/>
      <c r="G187" s="76"/>
      <c r="H187" s="63"/>
      <c r="I187" s="63"/>
      <c r="J187" s="76"/>
      <c r="K187" s="76"/>
      <c r="L187" s="37"/>
      <c r="M187" s="37"/>
      <c r="N187" s="76"/>
      <c r="O187" s="76"/>
      <c r="P187" s="37"/>
      <c r="Q187" s="37"/>
      <c r="R187" s="76"/>
      <c r="S187" s="63"/>
      <c r="T187" s="76"/>
    </row>
    <row r="188" spans="2:20" x14ac:dyDescent="0.35">
      <c r="B188" s="35"/>
      <c r="C188" s="74"/>
      <c r="D188" s="75"/>
      <c r="E188" s="75"/>
      <c r="F188" s="75"/>
      <c r="G188" s="76"/>
      <c r="H188" s="63"/>
      <c r="I188" s="63"/>
      <c r="J188" s="76"/>
      <c r="K188" s="76"/>
      <c r="L188" s="37"/>
      <c r="M188" s="37"/>
      <c r="N188" s="76"/>
      <c r="O188" s="76"/>
      <c r="P188" s="37"/>
      <c r="Q188" s="37"/>
      <c r="R188" s="76"/>
      <c r="S188" s="63"/>
      <c r="T188" s="76"/>
    </row>
    <row r="189" spans="2:20" x14ac:dyDescent="0.35">
      <c r="B189" s="35"/>
      <c r="C189" s="74"/>
      <c r="D189" s="75"/>
      <c r="E189" s="75"/>
      <c r="F189" s="75"/>
      <c r="G189" s="76"/>
      <c r="H189" s="63"/>
      <c r="I189" s="63"/>
      <c r="J189" s="76"/>
      <c r="K189" s="76"/>
      <c r="L189" s="37"/>
      <c r="M189" s="37"/>
      <c r="N189" s="76"/>
      <c r="O189" s="76"/>
      <c r="P189" s="37"/>
      <c r="Q189" s="37"/>
      <c r="R189" s="76"/>
      <c r="S189" s="63"/>
      <c r="T189" s="76"/>
    </row>
    <row r="190" spans="2:20" x14ac:dyDescent="0.35">
      <c r="B190" s="35"/>
      <c r="C190" s="74"/>
      <c r="D190" s="75"/>
      <c r="E190" s="75"/>
      <c r="F190" s="75"/>
      <c r="G190" s="76"/>
      <c r="H190" s="63"/>
      <c r="I190" s="63"/>
      <c r="J190" s="76"/>
      <c r="K190" s="76"/>
      <c r="L190" s="37"/>
      <c r="M190" s="37"/>
      <c r="N190" s="76"/>
      <c r="O190" s="76"/>
      <c r="P190" s="37"/>
      <c r="Q190" s="37"/>
      <c r="R190" s="76"/>
      <c r="S190" s="63"/>
      <c r="T190" s="76"/>
    </row>
    <row r="191" spans="2:20" x14ac:dyDescent="0.35">
      <c r="B191" s="35"/>
      <c r="C191" s="74"/>
      <c r="D191" s="75"/>
      <c r="E191" s="75"/>
      <c r="F191" s="75"/>
      <c r="G191" s="76"/>
      <c r="H191" s="63"/>
      <c r="I191" s="63"/>
      <c r="J191" s="76"/>
      <c r="K191" s="76"/>
      <c r="L191" s="37"/>
      <c r="M191" s="37"/>
      <c r="N191" s="76"/>
      <c r="O191" s="76"/>
      <c r="P191" s="37"/>
      <c r="Q191" s="37"/>
      <c r="R191" s="76"/>
      <c r="S191" s="63"/>
      <c r="T191" s="76"/>
    </row>
    <row r="192" spans="2:20" x14ac:dyDescent="0.35">
      <c r="B192" s="35"/>
      <c r="C192" s="74"/>
      <c r="D192" s="75"/>
      <c r="E192" s="75"/>
      <c r="F192" s="75"/>
      <c r="G192" s="76"/>
      <c r="H192" s="63"/>
      <c r="I192" s="63"/>
      <c r="J192" s="76"/>
      <c r="K192" s="76"/>
      <c r="L192" s="37"/>
      <c r="M192" s="37"/>
      <c r="N192" s="76"/>
      <c r="O192" s="76"/>
      <c r="P192" s="37"/>
      <c r="Q192" s="37"/>
      <c r="R192" s="76"/>
      <c r="S192" s="63"/>
      <c r="T192" s="76"/>
    </row>
    <row r="193" spans="2:20" x14ac:dyDescent="0.35">
      <c r="B193" s="35"/>
      <c r="C193" s="74"/>
      <c r="D193" s="75"/>
      <c r="E193" s="75"/>
      <c r="F193" s="75"/>
      <c r="G193" s="76"/>
      <c r="H193" s="63"/>
      <c r="I193" s="63"/>
      <c r="J193" s="76"/>
      <c r="K193" s="76"/>
      <c r="L193" s="37"/>
      <c r="M193" s="37"/>
      <c r="N193" s="76"/>
      <c r="O193" s="76"/>
      <c r="P193" s="37"/>
      <c r="Q193" s="37"/>
      <c r="R193" s="76"/>
      <c r="S193" s="63"/>
      <c r="T193" s="76"/>
    </row>
    <row r="194" spans="2:20" x14ac:dyDescent="0.35">
      <c r="B194" s="35"/>
      <c r="C194" s="74"/>
      <c r="D194" s="75"/>
      <c r="E194" s="75"/>
      <c r="F194" s="75"/>
      <c r="G194" s="76"/>
      <c r="H194" s="63"/>
      <c r="I194" s="63"/>
      <c r="J194" s="76"/>
      <c r="K194" s="76"/>
      <c r="L194" s="37"/>
      <c r="M194" s="37"/>
      <c r="N194" s="76"/>
      <c r="O194" s="76"/>
      <c r="P194" s="37"/>
      <c r="Q194" s="37"/>
      <c r="R194" s="76"/>
      <c r="S194" s="63"/>
      <c r="T194" s="76"/>
    </row>
    <row r="195" spans="2:20" x14ac:dyDescent="0.35">
      <c r="B195" s="35"/>
      <c r="C195" s="74"/>
      <c r="D195" s="75"/>
      <c r="E195" s="75"/>
      <c r="F195" s="75"/>
      <c r="G195" s="76"/>
      <c r="H195" s="63"/>
      <c r="I195" s="63"/>
      <c r="J195" s="76"/>
      <c r="K195" s="76"/>
      <c r="L195" s="37"/>
      <c r="M195" s="37"/>
      <c r="N195" s="76"/>
      <c r="O195" s="76"/>
      <c r="P195" s="37"/>
      <c r="Q195" s="37"/>
      <c r="R195" s="76"/>
      <c r="S195" s="63"/>
      <c r="T195" s="76"/>
    </row>
    <row r="196" spans="2:20" x14ac:dyDescent="0.35">
      <c r="B196" s="35"/>
      <c r="C196" s="74"/>
      <c r="D196" s="75"/>
      <c r="E196" s="75"/>
      <c r="F196" s="75"/>
      <c r="G196" s="76"/>
      <c r="H196" s="63"/>
      <c r="I196" s="63"/>
      <c r="J196" s="76"/>
      <c r="K196" s="76"/>
      <c r="L196" s="37"/>
      <c r="M196" s="37"/>
      <c r="N196" s="76"/>
      <c r="O196" s="76"/>
      <c r="P196" s="37"/>
      <c r="Q196" s="37"/>
      <c r="R196" s="76"/>
      <c r="S196" s="63"/>
      <c r="T196" s="76"/>
    </row>
    <row r="197" spans="2:20" x14ac:dyDescent="0.35">
      <c r="B197" s="35"/>
      <c r="C197" s="74"/>
      <c r="D197" s="75"/>
      <c r="E197" s="75"/>
      <c r="F197" s="75"/>
      <c r="G197" s="76"/>
      <c r="H197" s="63"/>
      <c r="I197" s="63"/>
      <c r="J197" s="76"/>
      <c r="K197" s="76"/>
      <c r="L197" s="37"/>
      <c r="M197" s="37"/>
      <c r="N197" s="76"/>
      <c r="O197" s="76"/>
      <c r="P197" s="37"/>
      <c r="Q197" s="37"/>
      <c r="R197" s="76"/>
      <c r="S197" s="63"/>
      <c r="T197" s="76"/>
    </row>
    <row r="198" spans="2:20" x14ac:dyDescent="0.35">
      <c r="B198" s="35"/>
      <c r="C198" s="74"/>
      <c r="D198" s="75"/>
      <c r="E198" s="75"/>
      <c r="F198" s="75"/>
      <c r="G198" s="76"/>
      <c r="H198" s="63"/>
      <c r="I198" s="63"/>
      <c r="J198" s="76"/>
      <c r="K198" s="76"/>
      <c r="L198" s="37"/>
      <c r="M198" s="37"/>
      <c r="N198" s="76"/>
      <c r="O198" s="76"/>
      <c r="P198" s="37"/>
      <c r="Q198" s="37"/>
      <c r="R198" s="76"/>
      <c r="S198" s="63"/>
      <c r="T198" s="76"/>
    </row>
    <row r="199" spans="2:20" x14ac:dyDescent="0.35">
      <c r="B199" s="35"/>
      <c r="C199" s="74"/>
      <c r="D199" s="75"/>
      <c r="E199" s="75"/>
      <c r="F199" s="75"/>
      <c r="G199" s="76"/>
      <c r="H199" s="63"/>
      <c r="I199" s="63"/>
      <c r="J199" s="76"/>
      <c r="K199" s="76"/>
      <c r="L199" s="37"/>
      <c r="M199" s="37"/>
      <c r="N199" s="76"/>
      <c r="O199" s="76"/>
      <c r="P199" s="37"/>
      <c r="Q199" s="37"/>
      <c r="R199" s="76"/>
      <c r="S199" s="63"/>
      <c r="T199" s="76"/>
    </row>
    <row r="200" spans="2:20" x14ac:dyDescent="0.35">
      <c r="B200" s="35"/>
      <c r="C200" s="74"/>
      <c r="D200" s="75"/>
      <c r="E200" s="75"/>
      <c r="F200" s="75"/>
      <c r="G200" s="76"/>
      <c r="H200" s="63"/>
      <c r="I200" s="63"/>
      <c r="J200" s="76"/>
      <c r="K200" s="76"/>
      <c r="L200" s="37"/>
      <c r="M200" s="37"/>
      <c r="N200" s="76"/>
      <c r="O200" s="76"/>
      <c r="P200" s="37"/>
      <c r="Q200" s="37"/>
      <c r="R200" s="76"/>
      <c r="S200" s="63"/>
      <c r="T200" s="76"/>
    </row>
    <row r="201" spans="2:20" x14ac:dyDescent="0.35">
      <c r="B201" s="35"/>
      <c r="C201" s="74"/>
      <c r="D201" s="75"/>
      <c r="E201" s="75"/>
      <c r="F201" s="75"/>
      <c r="G201" s="76"/>
      <c r="H201" s="63"/>
      <c r="I201" s="63"/>
      <c r="J201" s="76"/>
      <c r="K201" s="76"/>
      <c r="L201" s="37"/>
      <c r="M201" s="37"/>
      <c r="N201" s="76"/>
      <c r="O201" s="76"/>
      <c r="P201" s="37"/>
      <c r="Q201" s="37"/>
      <c r="R201" s="76"/>
      <c r="S201" s="63"/>
      <c r="T201" s="76"/>
    </row>
    <row r="202" spans="2:20" x14ac:dyDescent="0.35">
      <c r="B202" s="35"/>
      <c r="C202" s="74"/>
      <c r="D202" s="75"/>
      <c r="E202" s="75"/>
      <c r="F202" s="75"/>
      <c r="G202" s="76"/>
      <c r="H202" s="63"/>
      <c r="I202" s="63"/>
      <c r="J202" s="76"/>
      <c r="K202" s="76"/>
      <c r="L202" s="37"/>
      <c r="M202" s="37"/>
      <c r="N202" s="76"/>
      <c r="O202" s="76"/>
      <c r="P202" s="37"/>
      <c r="Q202" s="37"/>
      <c r="R202" s="76"/>
      <c r="S202" s="63"/>
      <c r="T202" s="76"/>
    </row>
    <row r="203" spans="2:20" x14ac:dyDescent="0.35">
      <c r="B203" s="35"/>
      <c r="C203" s="74"/>
      <c r="D203" s="75"/>
      <c r="E203" s="75"/>
      <c r="F203" s="75"/>
      <c r="G203" s="76"/>
      <c r="H203" s="63"/>
      <c r="I203" s="63"/>
      <c r="J203" s="76"/>
      <c r="K203" s="76"/>
      <c r="L203" s="37"/>
      <c r="M203" s="37"/>
      <c r="N203" s="76"/>
      <c r="O203" s="76"/>
      <c r="P203" s="37"/>
      <c r="Q203" s="37"/>
      <c r="R203" s="76"/>
      <c r="S203" s="63"/>
      <c r="T203" s="76"/>
    </row>
    <row r="204" spans="2:20" x14ac:dyDescent="0.35">
      <c r="B204" s="35"/>
      <c r="C204" s="74"/>
      <c r="D204" s="75"/>
      <c r="E204" s="75"/>
      <c r="F204" s="75"/>
      <c r="G204" s="76"/>
      <c r="H204" s="63"/>
      <c r="I204" s="63"/>
      <c r="J204" s="76"/>
      <c r="K204" s="76"/>
      <c r="L204" s="37"/>
      <c r="M204" s="37"/>
      <c r="N204" s="76"/>
      <c r="O204" s="76"/>
      <c r="P204" s="37"/>
      <c r="Q204" s="37"/>
      <c r="R204" s="76"/>
      <c r="S204" s="63"/>
      <c r="T204" s="76"/>
    </row>
    <row r="205" spans="2:20" x14ac:dyDescent="0.35">
      <c r="B205" s="35"/>
      <c r="C205" s="74"/>
      <c r="D205" s="75"/>
      <c r="E205" s="75"/>
      <c r="F205" s="75"/>
      <c r="G205" s="76"/>
      <c r="H205" s="63"/>
      <c r="I205" s="63"/>
      <c r="J205" s="76"/>
      <c r="K205" s="76"/>
      <c r="L205" s="37"/>
      <c r="M205" s="37"/>
      <c r="N205" s="76"/>
      <c r="O205" s="76"/>
      <c r="P205" s="37"/>
      <c r="Q205" s="37"/>
      <c r="R205" s="76"/>
      <c r="S205" s="63"/>
      <c r="T205" s="76"/>
    </row>
    <row r="206" spans="2:20" x14ac:dyDescent="0.35">
      <c r="B206" s="35"/>
      <c r="C206" s="74"/>
      <c r="D206" s="75"/>
      <c r="E206" s="75"/>
      <c r="F206" s="75"/>
      <c r="G206" s="76"/>
      <c r="H206" s="63"/>
      <c r="I206" s="63"/>
      <c r="J206" s="76"/>
      <c r="K206" s="76"/>
      <c r="L206" s="37"/>
      <c r="M206" s="37"/>
      <c r="N206" s="76"/>
      <c r="O206" s="76"/>
      <c r="P206" s="37"/>
      <c r="Q206" s="37"/>
      <c r="R206" s="76"/>
      <c r="S206" s="63"/>
      <c r="T206" s="76"/>
    </row>
    <row r="207" spans="2:20" x14ac:dyDescent="0.35">
      <c r="B207" s="35"/>
      <c r="C207" s="74"/>
      <c r="D207" s="75"/>
      <c r="E207" s="75"/>
      <c r="F207" s="75"/>
      <c r="G207" s="76"/>
      <c r="H207" s="63"/>
      <c r="I207" s="63"/>
      <c r="J207" s="76"/>
      <c r="K207" s="76"/>
      <c r="L207" s="37"/>
      <c r="M207" s="37"/>
      <c r="N207" s="76"/>
      <c r="O207" s="76"/>
      <c r="P207" s="37"/>
      <c r="Q207" s="37"/>
      <c r="R207" s="76"/>
      <c r="S207" s="63"/>
      <c r="T207" s="76"/>
    </row>
    <row r="208" spans="2:20" x14ac:dyDescent="0.35">
      <c r="B208" s="35"/>
      <c r="C208" s="74"/>
      <c r="D208" s="75"/>
      <c r="E208" s="75"/>
      <c r="F208" s="75"/>
      <c r="G208" s="76"/>
      <c r="H208" s="63"/>
      <c r="I208" s="63"/>
      <c r="J208" s="76"/>
      <c r="K208" s="76"/>
      <c r="L208" s="37"/>
      <c r="M208" s="37"/>
      <c r="N208" s="76"/>
      <c r="O208" s="76"/>
      <c r="P208" s="37"/>
      <c r="Q208" s="37"/>
      <c r="R208" s="76"/>
      <c r="S208" s="63"/>
      <c r="T208" s="76"/>
    </row>
    <row r="209" spans="2:20" x14ac:dyDescent="0.35">
      <c r="B209" s="35"/>
      <c r="C209" s="74"/>
      <c r="D209" s="75"/>
      <c r="E209" s="75"/>
      <c r="F209" s="75"/>
      <c r="G209" s="76"/>
      <c r="H209" s="63"/>
      <c r="I209" s="63"/>
      <c r="J209" s="76"/>
      <c r="K209" s="76"/>
      <c r="L209" s="37"/>
      <c r="M209" s="37"/>
      <c r="N209" s="76"/>
      <c r="O209" s="76"/>
      <c r="P209" s="37"/>
      <c r="Q209" s="37"/>
      <c r="R209" s="76"/>
      <c r="S209" s="63"/>
      <c r="T209" s="76"/>
    </row>
    <row r="210" spans="2:20" x14ac:dyDescent="0.35">
      <c r="B210" s="35"/>
      <c r="C210" s="74"/>
      <c r="D210" s="75"/>
      <c r="E210" s="75"/>
      <c r="F210" s="75"/>
      <c r="G210" s="76"/>
      <c r="H210" s="63"/>
      <c r="I210" s="63"/>
      <c r="J210" s="76"/>
      <c r="K210" s="76"/>
      <c r="L210" s="37"/>
      <c r="M210" s="37"/>
      <c r="N210" s="76"/>
      <c r="O210" s="76"/>
      <c r="P210" s="37"/>
      <c r="Q210" s="37"/>
      <c r="R210" s="76"/>
      <c r="S210" s="63"/>
      <c r="T210" s="76"/>
    </row>
    <row r="211" spans="2:20" x14ac:dyDescent="0.35">
      <c r="B211" s="35"/>
      <c r="C211" s="74"/>
      <c r="D211" s="75"/>
      <c r="E211" s="75"/>
      <c r="F211" s="75"/>
      <c r="G211" s="76"/>
      <c r="H211" s="63"/>
      <c r="I211" s="63"/>
      <c r="J211" s="76"/>
      <c r="K211" s="76"/>
      <c r="L211" s="37"/>
      <c r="M211" s="37"/>
      <c r="N211" s="76"/>
      <c r="O211" s="76"/>
      <c r="P211" s="37"/>
      <c r="Q211" s="37"/>
      <c r="R211" s="76"/>
      <c r="S211" s="63"/>
      <c r="T211" s="76"/>
    </row>
    <row r="212" spans="2:20" x14ac:dyDescent="0.35">
      <c r="B212" s="35"/>
      <c r="C212" s="74"/>
      <c r="D212" s="75"/>
      <c r="E212" s="75"/>
      <c r="F212" s="75"/>
      <c r="G212" s="76"/>
      <c r="H212" s="63"/>
      <c r="I212" s="63"/>
      <c r="J212" s="76"/>
      <c r="K212" s="76"/>
      <c r="L212" s="37"/>
      <c r="M212" s="37"/>
      <c r="N212" s="76"/>
      <c r="O212" s="76"/>
      <c r="P212" s="37"/>
      <c r="Q212" s="37"/>
      <c r="R212" s="76"/>
      <c r="S212" s="63"/>
      <c r="T212" s="76"/>
    </row>
    <row r="213" spans="2:20" x14ac:dyDescent="0.35">
      <c r="B213" s="35"/>
      <c r="C213" s="74"/>
      <c r="D213" s="75"/>
      <c r="E213" s="75"/>
      <c r="F213" s="75"/>
      <c r="G213" s="76"/>
      <c r="H213" s="63"/>
      <c r="I213" s="63"/>
      <c r="J213" s="76"/>
      <c r="K213" s="76"/>
      <c r="L213" s="37"/>
      <c r="M213" s="37"/>
      <c r="N213" s="76"/>
      <c r="O213" s="76"/>
      <c r="P213" s="37"/>
      <c r="Q213" s="37"/>
      <c r="R213" s="76"/>
      <c r="S213" s="63"/>
      <c r="T213" s="76"/>
    </row>
    <row r="214" spans="2:20" x14ac:dyDescent="0.35">
      <c r="B214" s="35"/>
      <c r="C214" s="74"/>
      <c r="D214" s="75"/>
      <c r="E214" s="75"/>
      <c r="F214" s="75"/>
      <c r="G214" s="76"/>
      <c r="H214" s="63"/>
      <c r="I214" s="63"/>
      <c r="J214" s="76"/>
      <c r="K214" s="76"/>
      <c r="L214" s="37"/>
      <c r="M214" s="37"/>
      <c r="N214" s="76"/>
      <c r="O214" s="76"/>
      <c r="P214" s="37"/>
      <c r="Q214" s="37"/>
      <c r="R214" s="76"/>
      <c r="S214" s="63"/>
      <c r="T214" s="76"/>
    </row>
    <row r="215" spans="2:20" x14ac:dyDescent="0.35">
      <c r="B215" s="35"/>
      <c r="C215" s="74"/>
      <c r="D215" s="75"/>
      <c r="E215" s="75"/>
      <c r="F215" s="75"/>
      <c r="G215" s="76"/>
      <c r="H215" s="63"/>
      <c r="I215" s="63"/>
      <c r="J215" s="76"/>
      <c r="K215" s="76"/>
      <c r="L215" s="37"/>
      <c r="M215" s="37"/>
      <c r="N215" s="76"/>
      <c r="O215" s="76"/>
      <c r="P215" s="37"/>
      <c r="Q215" s="37"/>
      <c r="R215" s="76"/>
      <c r="S215" s="63"/>
      <c r="T215" s="76"/>
    </row>
    <row r="216" spans="2:20" x14ac:dyDescent="0.35">
      <c r="B216" s="35"/>
      <c r="C216" s="74"/>
      <c r="D216" s="75"/>
      <c r="E216" s="75"/>
      <c r="F216" s="75"/>
      <c r="G216" s="76"/>
      <c r="H216" s="63"/>
      <c r="I216" s="63"/>
      <c r="J216" s="76"/>
      <c r="K216" s="76"/>
      <c r="L216" s="37"/>
      <c r="M216" s="37"/>
      <c r="N216" s="76"/>
      <c r="O216" s="76"/>
      <c r="P216" s="37"/>
      <c r="Q216" s="37"/>
      <c r="R216" s="76"/>
      <c r="S216" s="63"/>
      <c r="T216" s="76"/>
    </row>
    <row r="217" spans="2:20" x14ac:dyDescent="0.35">
      <c r="B217" s="35"/>
      <c r="C217" s="74"/>
      <c r="D217" s="75"/>
      <c r="E217" s="75"/>
      <c r="F217" s="75"/>
      <c r="G217" s="76"/>
      <c r="H217" s="63"/>
      <c r="I217" s="63"/>
      <c r="J217" s="76"/>
      <c r="K217" s="76"/>
      <c r="L217" s="37"/>
      <c r="M217" s="37"/>
      <c r="N217" s="76"/>
      <c r="O217" s="76"/>
      <c r="P217" s="37"/>
      <c r="Q217" s="37"/>
      <c r="R217" s="76"/>
      <c r="S217" s="63"/>
      <c r="T217" s="76"/>
    </row>
    <row r="218" spans="2:20" x14ac:dyDescent="0.35">
      <c r="B218" s="35"/>
      <c r="C218" s="74"/>
      <c r="D218" s="75"/>
      <c r="E218" s="75"/>
      <c r="F218" s="75"/>
      <c r="G218" s="76"/>
      <c r="H218" s="63"/>
      <c r="I218" s="63"/>
      <c r="J218" s="76"/>
      <c r="K218" s="76"/>
      <c r="L218" s="37"/>
      <c r="M218" s="37"/>
      <c r="N218" s="76"/>
      <c r="O218" s="76"/>
      <c r="P218" s="37"/>
      <c r="Q218" s="37"/>
      <c r="R218" s="76"/>
      <c r="S218" s="63"/>
      <c r="T218" s="76"/>
    </row>
    <row r="219" spans="2:20" x14ac:dyDescent="0.35">
      <c r="B219" s="35"/>
      <c r="C219" s="74"/>
      <c r="D219" s="75"/>
      <c r="E219" s="75"/>
      <c r="F219" s="75"/>
      <c r="G219" s="76"/>
      <c r="H219" s="63"/>
      <c r="I219" s="63"/>
      <c r="J219" s="76"/>
      <c r="K219" s="76"/>
      <c r="L219" s="37"/>
      <c r="M219" s="37"/>
      <c r="N219" s="76"/>
      <c r="O219" s="76"/>
      <c r="P219" s="37"/>
      <c r="Q219" s="37"/>
      <c r="R219" s="76"/>
      <c r="S219" s="63"/>
      <c r="T219" s="76"/>
    </row>
    <row r="220" spans="2:20" x14ac:dyDescent="0.35">
      <c r="B220" s="35"/>
      <c r="C220" s="74"/>
      <c r="D220" s="75"/>
      <c r="E220" s="75"/>
      <c r="F220" s="75"/>
      <c r="G220" s="76"/>
      <c r="H220" s="63"/>
      <c r="I220" s="63"/>
      <c r="J220" s="76"/>
      <c r="K220" s="76"/>
      <c r="L220" s="37"/>
      <c r="M220" s="37"/>
      <c r="N220" s="76"/>
      <c r="O220" s="76"/>
      <c r="P220" s="37"/>
      <c r="Q220" s="37"/>
      <c r="R220" s="76"/>
      <c r="S220" s="63"/>
      <c r="T220" s="76"/>
    </row>
    <row r="221" spans="2:20" x14ac:dyDescent="0.35">
      <c r="B221" s="35"/>
      <c r="C221" s="74"/>
      <c r="D221" s="75"/>
      <c r="E221" s="75"/>
      <c r="F221" s="75"/>
      <c r="G221" s="76"/>
      <c r="H221" s="63"/>
      <c r="I221" s="63"/>
      <c r="J221" s="76"/>
      <c r="K221" s="76"/>
      <c r="L221" s="37"/>
      <c r="M221" s="37"/>
      <c r="N221" s="76"/>
      <c r="O221" s="76"/>
      <c r="P221" s="37"/>
      <c r="Q221" s="37"/>
      <c r="R221" s="76"/>
      <c r="S221" s="63"/>
      <c r="T221" s="76"/>
    </row>
    <row r="222" spans="2:20" x14ac:dyDescent="0.35">
      <c r="B222" s="35"/>
      <c r="C222" s="74"/>
      <c r="D222" s="75"/>
      <c r="E222" s="75"/>
      <c r="F222" s="75"/>
      <c r="G222" s="76"/>
      <c r="H222" s="63"/>
      <c r="I222" s="63"/>
      <c r="J222" s="76"/>
      <c r="K222" s="76"/>
      <c r="L222" s="37"/>
      <c r="M222" s="37"/>
      <c r="N222" s="76"/>
      <c r="O222" s="76"/>
      <c r="P222" s="37"/>
      <c r="Q222" s="37"/>
      <c r="R222" s="76"/>
      <c r="S222" s="63"/>
      <c r="T222" s="76"/>
    </row>
    <row r="223" spans="2:20" x14ac:dyDescent="0.35">
      <c r="B223" s="35"/>
      <c r="C223" s="74"/>
      <c r="D223" s="75"/>
      <c r="E223" s="75"/>
      <c r="F223" s="75"/>
      <c r="G223" s="76"/>
      <c r="H223" s="63"/>
      <c r="I223" s="63"/>
      <c r="J223" s="76"/>
      <c r="K223" s="76"/>
      <c r="L223" s="37"/>
      <c r="M223" s="37"/>
      <c r="N223" s="76"/>
      <c r="O223" s="76"/>
      <c r="P223" s="37"/>
      <c r="Q223" s="37"/>
      <c r="R223" s="76"/>
      <c r="S223" s="63"/>
      <c r="T223" s="76"/>
    </row>
    <row r="224" spans="2:20" x14ac:dyDescent="0.35">
      <c r="B224" s="35"/>
      <c r="C224" s="74"/>
      <c r="D224" s="75"/>
      <c r="E224" s="75"/>
      <c r="F224" s="75"/>
      <c r="G224" s="76"/>
      <c r="H224" s="63"/>
      <c r="I224" s="63"/>
      <c r="J224" s="76"/>
      <c r="K224" s="76"/>
      <c r="L224" s="37"/>
      <c r="M224" s="37"/>
      <c r="N224" s="76"/>
      <c r="O224" s="76"/>
      <c r="P224" s="37"/>
      <c r="Q224" s="37"/>
      <c r="R224" s="76"/>
      <c r="S224" s="63"/>
      <c r="T224" s="76"/>
    </row>
    <row r="225" spans="2:20" x14ac:dyDescent="0.35">
      <c r="B225" s="35"/>
      <c r="C225" s="74"/>
      <c r="D225" s="75"/>
      <c r="E225" s="75"/>
      <c r="F225" s="75"/>
      <c r="G225" s="76"/>
      <c r="H225" s="63"/>
      <c r="I225" s="63"/>
      <c r="J225" s="76"/>
      <c r="K225" s="76"/>
      <c r="L225" s="37"/>
      <c r="M225" s="37"/>
      <c r="N225" s="76"/>
      <c r="O225" s="76"/>
      <c r="P225" s="37"/>
      <c r="Q225" s="37"/>
      <c r="R225" s="76"/>
      <c r="S225" s="63"/>
      <c r="T225" s="76"/>
    </row>
    <row r="226" spans="2:20" x14ac:dyDescent="0.35">
      <c r="B226" s="35"/>
      <c r="C226" s="74"/>
      <c r="D226" s="75"/>
      <c r="E226" s="75"/>
      <c r="F226" s="75"/>
      <c r="G226" s="76"/>
      <c r="H226" s="63"/>
      <c r="I226" s="63"/>
      <c r="J226" s="76"/>
      <c r="K226" s="76"/>
      <c r="L226" s="37"/>
      <c r="M226" s="37"/>
      <c r="N226" s="76"/>
      <c r="O226" s="76"/>
      <c r="P226" s="37"/>
      <c r="Q226" s="37"/>
      <c r="R226" s="76"/>
      <c r="S226" s="63"/>
      <c r="T226" s="76"/>
    </row>
    <row r="227" spans="2:20" x14ac:dyDescent="0.35">
      <c r="B227" s="35"/>
      <c r="C227" s="74"/>
      <c r="D227" s="75"/>
      <c r="E227" s="75"/>
      <c r="F227" s="75"/>
      <c r="G227" s="76"/>
      <c r="H227" s="63"/>
      <c r="I227" s="63"/>
      <c r="J227" s="76"/>
      <c r="K227" s="76"/>
      <c r="L227" s="37"/>
      <c r="M227" s="37"/>
      <c r="N227" s="76"/>
      <c r="O227" s="76"/>
      <c r="P227" s="37"/>
      <c r="Q227" s="37"/>
      <c r="R227" s="76"/>
      <c r="S227" s="63"/>
      <c r="T227" s="76"/>
    </row>
    <row r="228" spans="2:20" x14ac:dyDescent="0.35">
      <c r="B228" s="35"/>
      <c r="C228" s="74"/>
      <c r="D228" s="75"/>
      <c r="E228" s="75"/>
      <c r="F228" s="75"/>
      <c r="G228" s="76"/>
      <c r="H228" s="63"/>
      <c r="I228" s="63"/>
      <c r="J228" s="76"/>
      <c r="K228" s="76"/>
      <c r="L228" s="37"/>
      <c r="M228" s="37"/>
      <c r="N228" s="76"/>
      <c r="O228" s="76"/>
      <c r="P228" s="37"/>
      <c r="Q228" s="37"/>
      <c r="R228" s="76"/>
      <c r="S228" s="63"/>
      <c r="T228" s="76"/>
    </row>
    <row r="229" spans="2:20" x14ac:dyDescent="0.35">
      <c r="B229" s="35"/>
      <c r="C229" s="74"/>
      <c r="D229" s="75"/>
      <c r="E229" s="75"/>
      <c r="F229" s="75"/>
      <c r="G229" s="76"/>
      <c r="H229" s="63"/>
      <c r="I229" s="63"/>
      <c r="J229" s="76"/>
      <c r="K229" s="76"/>
      <c r="L229" s="37"/>
      <c r="M229" s="37"/>
      <c r="N229" s="76"/>
      <c r="O229" s="76"/>
      <c r="P229" s="37"/>
      <c r="Q229" s="37"/>
      <c r="R229" s="76"/>
      <c r="S229" s="63"/>
      <c r="T229" s="76"/>
    </row>
    <row r="230" spans="2:20" x14ac:dyDescent="0.35">
      <c r="B230" s="35"/>
      <c r="C230" s="74"/>
      <c r="D230" s="75"/>
      <c r="E230" s="75"/>
      <c r="F230" s="75"/>
      <c r="G230" s="76"/>
      <c r="H230" s="63"/>
      <c r="I230" s="63"/>
      <c r="J230" s="76"/>
      <c r="K230" s="76"/>
      <c r="L230" s="37"/>
      <c r="M230" s="37"/>
      <c r="N230" s="76"/>
      <c r="O230" s="76"/>
      <c r="P230" s="37"/>
      <c r="Q230" s="37"/>
      <c r="R230" s="76"/>
      <c r="S230" s="63"/>
      <c r="T230" s="76"/>
    </row>
    <row r="231" spans="2:20" x14ac:dyDescent="0.35">
      <c r="B231" s="35"/>
      <c r="C231" s="74"/>
      <c r="D231" s="75"/>
      <c r="E231" s="75"/>
      <c r="F231" s="75"/>
      <c r="G231" s="76"/>
      <c r="H231" s="63"/>
      <c r="I231" s="63"/>
      <c r="J231" s="76"/>
      <c r="K231" s="76"/>
      <c r="L231" s="37"/>
      <c r="M231" s="37"/>
      <c r="N231" s="76"/>
      <c r="O231" s="76"/>
      <c r="P231" s="37"/>
      <c r="Q231" s="37"/>
      <c r="R231" s="76"/>
      <c r="S231" s="63"/>
      <c r="T231" s="76"/>
    </row>
    <row r="232" spans="2:20" x14ac:dyDescent="0.35">
      <c r="B232" s="35"/>
      <c r="C232" s="74"/>
      <c r="D232" s="75"/>
      <c r="E232" s="75"/>
      <c r="F232" s="75"/>
      <c r="G232" s="76"/>
      <c r="H232" s="63"/>
      <c r="I232" s="63"/>
      <c r="J232" s="76"/>
      <c r="K232" s="76"/>
      <c r="L232" s="37"/>
      <c r="M232" s="37"/>
      <c r="N232" s="76"/>
      <c r="O232" s="76"/>
      <c r="P232" s="37"/>
      <c r="Q232" s="37"/>
      <c r="R232" s="76"/>
      <c r="S232" s="63"/>
      <c r="T232" s="76"/>
    </row>
    <row r="233" spans="2:20" x14ac:dyDescent="0.35">
      <c r="B233" s="35"/>
      <c r="C233" s="74"/>
      <c r="D233" s="75"/>
      <c r="E233" s="75"/>
      <c r="F233" s="75"/>
      <c r="G233" s="76"/>
      <c r="H233" s="63"/>
      <c r="I233" s="63"/>
      <c r="J233" s="76"/>
      <c r="K233" s="76"/>
      <c r="L233" s="37"/>
      <c r="M233" s="37"/>
      <c r="N233" s="76"/>
      <c r="O233" s="76"/>
      <c r="P233" s="37"/>
      <c r="Q233" s="37"/>
      <c r="R233" s="76"/>
      <c r="S233" s="63"/>
      <c r="T233" s="76"/>
    </row>
    <row r="234" spans="2:20" x14ac:dyDescent="0.35">
      <c r="B234" s="35"/>
      <c r="C234" s="74"/>
      <c r="D234" s="75"/>
      <c r="E234" s="75"/>
      <c r="F234" s="75"/>
      <c r="G234" s="76"/>
      <c r="H234" s="63"/>
      <c r="I234" s="63"/>
      <c r="J234" s="76"/>
      <c r="K234" s="76"/>
      <c r="L234" s="37"/>
      <c r="M234" s="37"/>
      <c r="N234" s="76"/>
      <c r="O234" s="76"/>
      <c r="P234" s="37"/>
      <c r="Q234" s="37"/>
      <c r="R234" s="76"/>
      <c r="S234" s="63"/>
      <c r="T234" s="76"/>
    </row>
    <row r="235" spans="2:20" x14ac:dyDescent="0.35">
      <c r="B235" s="35"/>
      <c r="C235" s="74"/>
      <c r="D235" s="75"/>
      <c r="E235" s="75"/>
      <c r="F235" s="75"/>
      <c r="G235" s="76"/>
      <c r="H235" s="63"/>
      <c r="I235" s="63"/>
      <c r="J235" s="76"/>
      <c r="K235" s="76"/>
      <c r="L235" s="37"/>
      <c r="M235" s="37"/>
      <c r="N235" s="76"/>
      <c r="O235" s="76"/>
      <c r="P235" s="37"/>
      <c r="Q235" s="37"/>
      <c r="R235" s="76"/>
      <c r="S235" s="63"/>
      <c r="T235" s="76"/>
    </row>
    <row r="236" spans="2:20" x14ac:dyDescent="0.35">
      <c r="B236" s="35"/>
      <c r="C236" s="74"/>
      <c r="D236" s="75"/>
      <c r="E236" s="75"/>
      <c r="F236" s="75"/>
      <c r="G236" s="76"/>
      <c r="H236" s="63"/>
      <c r="I236" s="63"/>
      <c r="J236" s="76"/>
      <c r="K236" s="76"/>
      <c r="L236" s="37"/>
      <c r="M236" s="37"/>
      <c r="N236" s="76"/>
      <c r="O236" s="76"/>
      <c r="P236" s="37"/>
      <c r="Q236" s="37"/>
      <c r="R236" s="76"/>
      <c r="S236" s="63"/>
      <c r="T236" s="76"/>
    </row>
    <row r="237" spans="2:20" x14ac:dyDescent="0.35">
      <c r="B237" s="35"/>
      <c r="C237" s="74"/>
      <c r="D237" s="75"/>
      <c r="E237" s="75"/>
      <c r="F237" s="75"/>
      <c r="G237" s="76"/>
      <c r="H237" s="63"/>
      <c r="I237" s="63"/>
      <c r="J237" s="76"/>
      <c r="K237" s="76"/>
      <c r="L237" s="37"/>
      <c r="M237" s="37"/>
      <c r="N237" s="76"/>
      <c r="O237" s="76"/>
      <c r="P237" s="37"/>
      <c r="Q237" s="37"/>
      <c r="R237" s="76"/>
      <c r="S237" s="63"/>
      <c r="T237" s="76"/>
    </row>
    <row r="238" spans="2:20" x14ac:dyDescent="0.35">
      <c r="B238" s="35"/>
      <c r="C238" s="74"/>
      <c r="D238" s="75"/>
      <c r="E238" s="75"/>
      <c r="F238" s="75"/>
      <c r="G238" s="76"/>
      <c r="H238" s="63"/>
      <c r="I238" s="63"/>
      <c r="J238" s="76"/>
      <c r="K238" s="76"/>
      <c r="L238" s="37"/>
      <c r="M238" s="37"/>
      <c r="N238" s="76"/>
      <c r="O238" s="76"/>
      <c r="P238" s="37"/>
      <c r="Q238" s="37"/>
      <c r="R238" s="76"/>
      <c r="S238" s="63"/>
      <c r="T238" s="76"/>
    </row>
    <row r="239" spans="2:20" x14ac:dyDescent="0.35">
      <c r="B239" s="35"/>
      <c r="C239" s="74"/>
      <c r="D239" s="75"/>
      <c r="E239" s="75"/>
      <c r="F239" s="75"/>
      <c r="G239" s="76"/>
      <c r="H239" s="63"/>
      <c r="I239" s="63"/>
      <c r="J239" s="76"/>
      <c r="K239" s="76"/>
      <c r="L239" s="37"/>
      <c r="M239" s="37"/>
      <c r="N239" s="76"/>
      <c r="O239" s="76"/>
      <c r="P239" s="37"/>
      <c r="Q239" s="37"/>
      <c r="R239" s="76"/>
      <c r="S239" s="63"/>
      <c r="T239" s="76"/>
    </row>
    <row r="240" spans="2:20" x14ac:dyDescent="0.35">
      <c r="B240" s="35"/>
      <c r="C240" s="74"/>
      <c r="D240" s="75"/>
      <c r="E240" s="75"/>
      <c r="F240" s="75"/>
      <c r="G240" s="76"/>
      <c r="H240" s="63"/>
      <c r="I240" s="63"/>
      <c r="J240" s="76"/>
      <c r="K240" s="76"/>
      <c r="L240" s="37"/>
      <c r="M240" s="37"/>
      <c r="N240" s="76"/>
      <c r="O240" s="76"/>
      <c r="P240" s="37"/>
      <c r="Q240" s="37"/>
      <c r="R240" s="76"/>
      <c r="S240" s="63"/>
      <c r="T240" s="76"/>
    </row>
    <row r="241" spans="2:20" x14ac:dyDescent="0.35">
      <c r="B241" s="35"/>
      <c r="C241" s="74"/>
      <c r="D241" s="75"/>
      <c r="E241" s="75"/>
      <c r="F241" s="75"/>
      <c r="G241" s="76"/>
      <c r="H241" s="63"/>
      <c r="I241" s="63"/>
      <c r="J241" s="76"/>
      <c r="K241" s="76"/>
      <c r="L241" s="37"/>
      <c r="M241" s="37"/>
      <c r="N241" s="76"/>
      <c r="O241" s="76"/>
      <c r="P241" s="37"/>
      <c r="Q241" s="37"/>
      <c r="R241" s="76"/>
      <c r="S241" s="63"/>
      <c r="T241" s="76"/>
    </row>
    <row r="242" spans="2:20" x14ac:dyDescent="0.35">
      <c r="B242" s="35"/>
      <c r="C242" s="74"/>
      <c r="D242" s="75"/>
      <c r="E242" s="75"/>
      <c r="F242" s="75"/>
      <c r="G242" s="76"/>
      <c r="H242" s="63"/>
      <c r="I242" s="63"/>
      <c r="J242" s="76"/>
      <c r="K242" s="76"/>
      <c r="L242" s="37"/>
      <c r="M242" s="37"/>
      <c r="N242" s="76"/>
      <c r="O242" s="76"/>
      <c r="P242" s="37"/>
      <c r="Q242" s="37"/>
      <c r="R242" s="76"/>
      <c r="S242" s="63"/>
      <c r="T242" s="76"/>
    </row>
    <row r="243" spans="2:20" x14ac:dyDescent="0.35">
      <c r="B243" s="35"/>
      <c r="C243" s="74"/>
      <c r="D243" s="75"/>
      <c r="E243" s="75"/>
      <c r="F243" s="75"/>
      <c r="G243" s="76"/>
      <c r="H243" s="63"/>
      <c r="I243" s="63"/>
      <c r="J243" s="76"/>
      <c r="K243" s="76"/>
      <c r="L243" s="37"/>
      <c r="M243" s="37"/>
      <c r="N243" s="76"/>
      <c r="O243" s="76"/>
      <c r="P243" s="37"/>
      <c r="Q243" s="37"/>
      <c r="R243" s="76"/>
      <c r="S243" s="63"/>
      <c r="T243" s="76"/>
    </row>
    <row r="244" spans="2:20" x14ac:dyDescent="0.35">
      <c r="B244" s="35"/>
      <c r="C244" s="74"/>
      <c r="D244" s="75"/>
      <c r="E244" s="75"/>
      <c r="F244" s="75"/>
      <c r="G244" s="76"/>
      <c r="H244" s="63"/>
      <c r="I244" s="63"/>
      <c r="J244" s="76"/>
      <c r="K244" s="76"/>
      <c r="L244" s="37"/>
      <c r="M244" s="37"/>
      <c r="N244" s="76"/>
      <c r="O244" s="76"/>
      <c r="P244" s="37"/>
      <c r="Q244" s="37"/>
      <c r="R244" s="76"/>
      <c r="S244" s="63"/>
      <c r="T244" s="76"/>
    </row>
    <row r="245" spans="2:20" x14ac:dyDescent="0.35">
      <c r="B245" s="35"/>
      <c r="C245" s="74"/>
      <c r="D245" s="75"/>
      <c r="E245" s="75"/>
      <c r="F245" s="75"/>
      <c r="G245" s="76"/>
      <c r="H245" s="63"/>
      <c r="I245" s="63"/>
      <c r="J245" s="76"/>
      <c r="K245" s="76"/>
      <c r="L245" s="37"/>
      <c r="M245" s="37"/>
      <c r="N245" s="76"/>
      <c r="O245" s="76"/>
      <c r="P245" s="37"/>
      <c r="Q245" s="37"/>
      <c r="R245" s="76"/>
      <c r="S245" s="63"/>
      <c r="T245" s="76"/>
    </row>
    <row r="246" spans="2:20" x14ac:dyDescent="0.35">
      <c r="B246" s="35"/>
      <c r="C246" s="74"/>
      <c r="D246" s="75"/>
      <c r="E246" s="75"/>
      <c r="F246" s="75"/>
      <c r="G246" s="76"/>
      <c r="H246" s="63"/>
      <c r="I246" s="63"/>
      <c r="J246" s="76"/>
      <c r="K246" s="76"/>
      <c r="L246" s="37"/>
      <c r="M246" s="37"/>
      <c r="N246" s="76"/>
      <c r="O246" s="76"/>
      <c r="P246" s="37"/>
      <c r="Q246" s="37"/>
      <c r="R246" s="76"/>
      <c r="S246" s="63"/>
      <c r="T246" s="76"/>
    </row>
    <row r="247" spans="2:20" x14ac:dyDescent="0.35">
      <c r="B247" s="35"/>
      <c r="C247" s="74"/>
      <c r="D247" s="75"/>
      <c r="E247" s="75"/>
      <c r="F247" s="75"/>
      <c r="G247" s="76"/>
      <c r="H247" s="63"/>
      <c r="I247" s="63"/>
      <c r="J247" s="76"/>
      <c r="K247" s="76"/>
      <c r="L247" s="37"/>
      <c r="M247" s="37"/>
      <c r="N247" s="76"/>
      <c r="O247" s="76"/>
      <c r="P247" s="37"/>
      <c r="Q247" s="37"/>
      <c r="R247" s="76"/>
      <c r="S247" s="63"/>
      <c r="T247" s="76"/>
    </row>
    <row r="248" spans="2:20" x14ac:dyDescent="0.35">
      <c r="B248" s="35"/>
      <c r="C248" s="74"/>
      <c r="D248" s="75"/>
      <c r="E248" s="75"/>
      <c r="F248" s="75"/>
      <c r="G248" s="76"/>
      <c r="H248" s="63"/>
      <c r="I248" s="63"/>
      <c r="J248" s="76"/>
      <c r="K248" s="76"/>
      <c r="L248" s="37"/>
      <c r="M248" s="37"/>
      <c r="N248" s="76"/>
      <c r="O248" s="76"/>
      <c r="P248" s="37"/>
      <c r="Q248" s="37"/>
      <c r="R248" s="76"/>
      <c r="S248" s="63"/>
      <c r="T248" s="76"/>
    </row>
    <row r="249" spans="2:20" x14ac:dyDescent="0.35">
      <c r="B249" s="35"/>
      <c r="C249" s="74"/>
      <c r="D249" s="75"/>
      <c r="E249" s="75"/>
      <c r="F249" s="75"/>
      <c r="G249" s="76"/>
      <c r="H249" s="63"/>
      <c r="I249" s="63"/>
      <c r="J249" s="76"/>
      <c r="K249" s="76"/>
      <c r="L249" s="37"/>
      <c r="M249" s="37"/>
      <c r="N249" s="76"/>
      <c r="O249" s="76"/>
      <c r="P249" s="37"/>
      <c r="Q249" s="37"/>
      <c r="R249" s="76"/>
      <c r="S249" s="63"/>
      <c r="T249" s="76"/>
    </row>
    <row r="250" spans="2:20" x14ac:dyDescent="0.35">
      <c r="B250" s="35"/>
      <c r="C250" s="74"/>
      <c r="D250" s="75"/>
      <c r="E250" s="75"/>
      <c r="F250" s="75"/>
      <c r="G250" s="76"/>
      <c r="H250" s="63"/>
      <c r="I250" s="63"/>
      <c r="J250" s="76"/>
      <c r="K250" s="76"/>
      <c r="L250" s="37"/>
      <c r="M250" s="37"/>
      <c r="N250" s="76"/>
      <c r="O250" s="76"/>
      <c r="P250" s="37"/>
      <c r="Q250" s="37"/>
      <c r="R250" s="76"/>
      <c r="S250" s="63"/>
      <c r="T250" s="76"/>
    </row>
    <row r="251" spans="2:20" x14ac:dyDescent="0.35">
      <c r="B251" s="35"/>
      <c r="C251" s="74"/>
      <c r="D251" s="75"/>
      <c r="E251" s="75"/>
      <c r="F251" s="75"/>
      <c r="G251" s="76"/>
      <c r="H251" s="63"/>
      <c r="I251" s="63"/>
      <c r="J251" s="76"/>
      <c r="K251" s="76"/>
      <c r="L251" s="37"/>
      <c r="M251" s="37"/>
      <c r="N251" s="76"/>
      <c r="O251" s="76"/>
      <c r="P251" s="37"/>
      <c r="Q251" s="37"/>
      <c r="R251" s="76"/>
      <c r="S251" s="63"/>
      <c r="T251" s="76"/>
    </row>
    <row r="252" spans="2:20" x14ac:dyDescent="0.35">
      <c r="B252" s="35"/>
      <c r="C252" s="74"/>
      <c r="D252" s="75"/>
      <c r="E252" s="75"/>
      <c r="F252" s="75"/>
      <c r="G252" s="76"/>
      <c r="H252" s="63"/>
      <c r="I252" s="63"/>
      <c r="J252" s="76"/>
      <c r="K252" s="76"/>
      <c r="L252" s="37"/>
      <c r="M252" s="37"/>
      <c r="N252" s="76"/>
      <c r="O252" s="76"/>
      <c r="P252" s="37"/>
      <c r="Q252" s="37"/>
      <c r="R252" s="76"/>
      <c r="S252" s="63"/>
      <c r="T252" s="76"/>
    </row>
    <row r="253" spans="2:20" x14ac:dyDescent="0.35">
      <c r="B253" s="35"/>
      <c r="C253" s="74"/>
      <c r="D253" s="75"/>
      <c r="E253" s="75"/>
      <c r="F253" s="75"/>
      <c r="G253" s="76"/>
      <c r="H253" s="63"/>
      <c r="I253" s="63"/>
      <c r="J253" s="76"/>
      <c r="K253" s="76"/>
      <c r="L253" s="37"/>
      <c r="M253" s="37"/>
      <c r="N253" s="76"/>
      <c r="O253" s="76"/>
      <c r="P253" s="37"/>
      <c r="Q253" s="37"/>
      <c r="R253" s="76"/>
      <c r="S253" s="63"/>
      <c r="T253" s="76"/>
    </row>
    <row r="254" spans="2:20" x14ac:dyDescent="0.35">
      <c r="B254" s="35"/>
      <c r="C254" s="74"/>
      <c r="D254" s="75"/>
      <c r="E254" s="75"/>
      <c r="F254" s="75"/>
      <c r="G254" s="76"/>
      <c r="H254" s="63"/>
      <c r="I254" s="63"/>
      <c r="J254" s="76"/>
      <c r="K254" s="76"/>
      <c r="L254" s="37"/>
      <c r="M254" s="37"/>
      <c r="N254" s="76"/>
      <c r="O254" s="76"/>
      <c r="P254" s="37"/>
      <c r="Q254" s="37"/>
      <c r="R254" s="76"/>
      <c r="S254" s="63"/>
      <c r="T254" s="76"/>
    </row>
    <row r="255" spans="2:20" x14ac:dyDescent="0.35">
      <c r="B255" s="35"/>
      <c r="C255" s="74"/>
      <c r="D255" s="75"/>
      <c r="E255" s="75"/>
      <c r="F255" s="75"/>
      <c r="G255" s="76"/>
      <c r="H255" s="63"/>
      <c r="I255" s="63"/>
      <c r="J255" s="76"/>
      <c r="K255" s="76"/>
      <c r="L255" s="37"/>
      <c r="M255" s="37"/>
      <c r="N255" s="76"/>
      <c r="O255" s="76"/>
      <c r="P255" s="37"/>
      <c r="Q255" s="37"/>
      <c r="R255" s="76"/>
      <c r="S255" s="63"/>
      <c r="T255" s="76"/>
    </row>
    <row r="256" spans="2:20" x14ac:dyDescent="0.35">
      <c r="B256" s="35"/>
      <c r="C256" s="74"/>
      <c r="D256" s="75"/>
      <c r="E256" s="75"/>
      <c r="F256" s="75"/>
      <c r="G256" s="76"/>
      <c r="H256" s="63"/>
      <c r="I256" s="63"/>
      <c r="J256" s="76"/>
      <c r="K256" s="76"/>
      <c r="L256" s="37"/>
      <c r="M256" s="37"/>
      <c r="N256" s="76"/>
      <c r="O256" s="76"/>
      <c r="P256" s="37"/>
      <c r="Q256" s="37"/>
      <c r="R256" s="76"/>
      <c r="S256" s="63"/>
      <c r="T256" s="76"/>
    </row>
    <row r="257" spans="2:20" x14ac:dyDescent="0.35">
      <c r="B257" s="35"/>
      <c r="C257" s="74"/>
      <c r="D257" s="75"/>
      <c r="E257" s="75"/>
      <c r="F257" s="75"/>
      <c r="G257" s="76"/>
      <c r="H257" s="63"/>
      <c r="I257" s="63"/>
      <c r="J257" s="76"/>
      <c r="K257" s="76"/>
      <c r="L257" s="37"/>
      <c r="M257" s="37"/>
      <c r="N257" s="76"/>
      <c r="O257" s="76"/>
      <c r="P257" s="37"/>
      <c r="Q257" s="37"/>
      <c r="R257" s="76"/>
      <c r="S257" s="63"/>
      <c r="T257" s="76"/>
    </row>
    <row r="258" spans="2:20" x14ac:dyDescent="0.35">
      <c r="B258" s="35"/>
      <c r="C258" s="74"/>
      <c r="D258" s="75"/>
      <c r="E258" s="75"/>
      <c r="F258" s="75"/>
      <c r="G258" s="76"/>
      <c r="H258" s="63"/>
      <c r="I258" s="63"/>
      <c r="J258" s="76"/>
      <c r="K258" s="76"/>
      <c r="L258" s="37"/>
      <c r="M258" s="37"/>
      <c r="N258" s="76"/>
      <c r="O258" s="76"/>
      <c r="P258" s="37"/>
      <c r="Q258" s="37"/>
      <c r="R258" s="76"/>
      <c r="S258" s="63"/>
      <c r="T258" s="76"/>
    </row>
    <row r="259" spans="2:20" x14ac:dyDescent="0.35">
      <c r="B259" s="35"/>
      <c r="C259" s="74"/>
      <c r="D259" s="75"/>
      <c r="E259" s="75"/>
      <c r="F259" s="75"/>
      <c r="G259" s="76"/>
      <c r="H259" s="63"/>
      <c r="I259" s="63"/>
      <c r="J259" s="76"/>
      <c r="K259" s="76"/>
      <c r="L259" s="37"/>
      <c r="M259" s="37"/>
      <c r="N259" s="76"/>
      <c r="O259" s="76"/>
      <c r="P259" s="37"/>
      <c r="Q259" s="37"/>
      <c r="R259" s="76"/>
      <c r="S259" s="63"/>
      <c r="T259" s="76"/>
    </row>
    <row r="260" spans="2:20" x14ac:dyDescent="0.35">
      <c r="B260" s="35"/>
      <c r="C260" s="74"/>
      <c r="D260" s="75"/>
      <c r="E260" s="75"/>
      <c r="F260" s="75"/>
      <c r="G260" s="76"/>
      <c r="H260" s="63"/>
      <c r="I260" s="63"/>
      <c r="J260" s="76"/>
      <c r="K260" s="76"/>
      <c r="L260" s="37"/>
      <c r="M260" s="37"/>
      <c r="N260" s="76"/>
      <c r="O260" s="76"/>
      <c r="P260" s="37"/>
      <c r="Q260" s="37"/>
      <c r="R260" s="76"/>
      <c r="S260" s="63"/>
      <c r="T260" s="76"/>
    </row>
    <row r="261" spans="2:20" x14ac:dyDescent="0.35">
      <c r="B261" s="35"/>
      <c r="C261" s="74"/>
      <c r="D261" s="75"/>
      <c r="E261" s="75"/>
      <c r="F261" s="75"/>
      <c r="G261" s="76"/>
      <c r="H261" s="63"/>
      <c r="I261" s="63"/>
      <c r="J261" s="76"/>
      <c r="K261" s="76"/>
      <c r="L261" s="37"/>
      <c r="M261" s="37"/>
      <c r="N261" s="76"/>
      <c r="O261" s="76"/>
      <c r="P261" s="37"/>
      <c r="Q261" s="37"/>
      <c r="R261" s="76"/>
      <c r="S261" s="63"/>
      <c r="T261" s="76"/>
    </row>
    <row r="262" spans="2:20" x14ac:dyDescent="0.35">
      <c r="B262" s="35"/>
      <c r="C262" s="74"/>
      <c r="D262" s="75"/>
      <c r="E262" s="75"/>
      <c r="F262" s="75"/>
      <c r="G262" s="76"/>
      <c r="H262" s="63"/>
      <c r="I262" s="63"/>
      <c r="J262" s="76"/>
      <c r="K262" s="76"/>
      <c r="L262" s="37"/>
      <c r="M262" s="37"/>
      <c r="N262" s="76"/>
      <c r="O262" s="76"/>
      <c r="P262" s="37"/>
      <c r="Q262" s="37"/>
      <c r="R262" s="76"/>
      <c r="S262" s="63"/>
      <c r="T262" s="76"/>
    </row>
    <row r="263" spans="2:20" x14ac:dyDescent="0.35">
      <c r="B263" s="35"/>
      <c r="C263" s="74"/>
      <c r="D263" s="75"/>
      <c r="E263" s="75"/>
      <c r="F263" s="75"/>
      <c r="G263" s="76"/>
      <c r="H263" s="63"/>
      <c r="I263" s="63"/>
      <c r="J263" s="76"/>
      <c r="K263" s="76"/>
      <c r="L263" s="37"/>
      <c r="M263" s="37"/>
      <c r="N263" s="76"/>
      <c r="O263" s="76"/>
      <c r="P263" s="37"/>
      <c r="Q263" s="37"/>
      <c r="R263" s="76"/>
      <c r="S263" s="63"/>
      <c r="T263" s="76"/>
    </row>
    <row r="264" spans="2:20" x14ac:dyDescent="0.35">
      <c r="B264" s="35"/>
      <c r="C264" s="74"/>
      <c r="D264" s="75"/>
      <c r="E264" s="75"/>
      <c r="F264" s="75"/>
      <c r="G264" s="76"/>
      <c r="H264" s="63"/>
      <c r="I264" s="63"/>
      <c r="J264" s="76"/>
      <c r="K264" s="76"/>
      <c r="L264" s="37"/>
      <c r="M264" s="37"/>
      <c r="N264" s="76"/>
      <c r="O264" s="76"/>
      <c r="P264" s="37"/>
      <c r="Q264" s="37"/>
      <c r="R264" s="76"/>
      <c r="S264" s="63"/>
      <c r="T264" s="76"/>
    </row>
    <row r="265" spans="2:20" x14ac:dyDescent="0.35">
      <c r="B265" s="35"/>
      <c r="C265" s="74"/>
      <c r="D265" s="75"/>
      <c r="E265" s="75"/>
      <c r="F265" s="75"/>
      <c r="G265" s="76"/>
      <c r="H265" s="63"/>
      <c r="I265" s="63"/>
      <c r="J265" s="76"/>
      <c r="K265" s="76"/>
      <c r="L265" s="37"/>
      <c r="M265" s="37"/>
      <c r="N265" s="76"/>
      <c r="O265" s="76"/>
      <c r="P265" s="37"/>
      <c r="Q265" s="37"/>
      <c r="R265" s="76"/>
      <c r="S265" s="63"/>
      <c r="T265" s="76"/>
    </row>
    <row r="266" spans="2:20" x14ac:dyDescent="0.35">
      <c r="B266" s="35"/>
      <c r="C266" s="74"/>
      <c r="D266" s="75"/>
      <c r="E266" s="75"/>
      <c r="F266" s="75"/>
      <c r="G266" s="76"/>
      <c r="H266" s="63"/>
      <c r="I266" s="63"/>
      <c r="J266" s="76"/>
      <c r="K266" s="76"/>
      <c r="L266" s="37"/>
      <c r="M266" s="37"/>
      <c r="N266" s="76"/>
      <c r="O266" s="76"/>
      <c r="P266" s="37"/>
      <c r="Q266" s="37"/>
      <c r="R266" s="76"/>
      <c r="S266" s="63"/>
      <c r="T266" s="76"/>
    </row>
    <row r="267" spans="2:20" x14ac:dyDescent="0.35">
      <c r="B267" s="35"/>
      <c r="C267" s="74"/>
      <c r="D267" s="75"/>
      <c r="E267" s="75"/>
      <c r="F267" s="75"/>
      <c r="G267" s="76"/>
      <c r="H267" s="63"/>
      <c r="I267" s="63"/>
      <c r="J267" s="76"/>
      <c r="K267" s="76"/>
      <c r="L267" s="37"/>
      <c r="M267" s="37"/>
      <c r="N267" s="76"/>
      <c r="O267" s="76"/>
      <c r="P267" s="37"/>
      <c r="Q267" s="37"/>
      <c r="R267" s="76"/>
      <c r="S267" s="63"/>
      <c r="T267" s="76"/>
    </row>
    <row r="268" spans="2:20" x14ac:dyDescent="0.35">
      <c r="B268" s="35"/>
      <c r="C268" s="74"/>
      <c r="D268" s="75"/>
      <c r="E268" s="75"/>
      <c r="F268" s="75"/>
      <c r="G268" s="76"/>
      <c r="H268" s="63"/>
      <c r="I268" s="63"/>
      <c r="J268" s="76"/>
      <c r="K268" s="76"/>
      <c r="L268" s="37"/>
      <c r="M268" s="37"/>
      <c r="N268" s="76"/>
      <c r="O268" s="76"/>
      <c r="P268" s="37"/>
      <c r="Q268" s="37"/>
      <c r="R268" s="76"/>
      <c r="S268" s="63"/>
      <c r="T268" s="76"/>
    </row>
    <row r="269" spans="2:20" x14ac:dyDescent="0.35">
      <c r="B269" s="35"/>
      <c r="C269" s="74"/>
      <c r="D269" s="75"/>
      <c r="E269" s="75"/>
      <c r="F269" s="75"/>
      <c r="G269" s="76"/>
      <c r="H269" s="63"/>
      <c r="I269" s="63"/>
      <c r="J269" s="76"/>
      <c r="K269" s="76"/>
      <c r="L269" s="37"/>
      <c r="M269" s="37"/>
      <c r="N269" s="76"/>
      <c r="O269" s="76"/>
      <c r="P269" s="37"/>
      <c r="Q269" s="37"/>
      <c r="R269" s="76"/>
      <c r="S269" s="63"/>
      <c r="T269" s="76"/>
    </row>
    <row r="270" spans="2:20" x14ac:dyDescent="0.35">
      <c r="B270" s="35"/>
      <c r="C270" s="74"/>
      <c r="D270" s="75"/>
      <c r="E270" s="75"/>
      <c r="F270" s="75"/>
      <c r="G270" s="76"/>
      <c r="H270" s="63"/>
      <c r="I270" s="63"/>
      <c r="J270" s="76"/>
      <c r="K270" s="76"/>
      <c r="L270" s="37"/>
      <c r="M270" s="37"/>
      <c r="N270" s="76"/>
      <c r="O270" s="76"/>
      <c r="P270" s="37"/>
      <c r="Q270" s="37"/>
      <c r="R270" s="76"/>
      <c r="S270" s="63"/>
      <c r="T270" s="76"/>
    </row>
    <row r="271" spans="2:20" x14ac:dyDescent="0.35">
      <c r="B271" s="35"/>
      <c r="C271" s="74"/>
      <c r="D271" s="75"/>
      <c r="E271" s="75"/>
      <c r="F271" s="75"/>
      <c r="G271" s="76"/>
      <c r="H271" s="63"/>
      <c r="I271" s="63"/>
      <c r="J271" s="76"/>
      <c r="K271" s="76"/>
      <c r="L271" s="37"/>
      <c r="M271" s="37"/>
      <c r="N271" s="76"/>
      <c r="O271" s="76"/>
      <c r="P271" s="37"/>
      <c r="Q271" s="37"/>
      <c r="R271" s="76"/>
      <c r="S271" s="63"/>
      <c r="T271" s="76"/>
    </row>
    <row r="272" spans="2:20" x14ac:dyDescent="0.35">
      <c r="B272" s="35"/>
      <c r="C272" s="74"/>
      <c r="D272" s="75"/>
      <c r="E272" s="75"/>
      <c r="F272" s="75"/>
      <c r="G272" s="76"/>
      <c r="H272" s="63"/>
      <c r="I272" s="63"/>
      <c r="J272" s="76"/>
      <c r="K272" s="76"/>
      <c r="L272" s="37"/>
      <c r="M272" s="37"/>
      <c r="N272" s="76"/>
      <c r="O272" s="76"/>
      <c r="P272" s="37"/>
      <c r="Q272" s="37"/>
      <c r="R272" s="76"/>
      <c r="S272" s="63"/>
      <c r="T272" s="76"/>
    </row>
    <row r="273" spans="2:20" x14ac:dyDescent="0.35">
      <c r="B273" s="35"/>
      <c r="C273" s="74"/>
      <c r="D273" s="75"/>
      <c r="E273" s="75"/>
      <c r="F273" s="75"/>
      <c r="G273" s="76"/>
      <c r="H273" s="63"/>
      <c r="I273" s="63"/>
      <c r="J273" s="76"/>
      <c r="K273" s="76"/>
      <c r="L273" s="37"/>
      <c r="M273" s="37"/>
      <c r="N273" s="76"/>
      <c r="O273" s="76"/>
      <c r="P273" s="37"/>
      <c r="Q273" s="37"/>
      <c r="R273" s="76"/>
      <c r="S273" s="63"/>
      <c r="T273" s="76"/>
    </row>
    <row r="274" spans="2:20" x14ac:dyDescent="0.35">
      <c r="B274" s="35"/>
      <c r="C274" s="74"/>
      <c r="D274" s="75"/>
      <c r="E274" s="75"/>
      <c r="F274" s="75"/>
      <c r="G274" s="76"/>
      <c r="H274" s="63"/>
      <c r="I274" s="63"/>
      <c r="J274" s="76"/>
      <c r="K274" s="76"/>
      <c r="L274" s="37"/>
      <c r="M274" s="37"/>
      <c r="N274" s="76"/>
      <c r="O274" s="76"/>
      <c r="P274" s="37"/>
      <c r="Q274" s="37"/>
      <c r="R274" s="76"/>
      <c r="S274" s="63"/>
      <c r="T274" s="76"/>
    </row>
    <row r="275" spans="2:20" x14ac:dyDescent="0.35">
      <c r="B275" s="35"/>
      <c r="C275" s="74"/>
      <c r="D275" s="75"/>
      <c r="E275" s="75"/>
      <c r="F275" s="75"/>
      <c r="G275" s="76"/>
      <c r="H275" s="63"/>
      <c r="I275" s="63"/>
      <c r="J275" s="76"/>
      <c r="K275" s="76"/>
      <c r="L275" s="37"/>
      <c r="M275" s="37"/>
      <c r="N275" s="76"/>
      <c r="O275" s="76"/>
      <c r="P275" s="37"/>
      <c r="Q275" s="37"/>
      <c r="R275" s="76"/>
      <c r="S275" s="63"/>
      <c r="T275" s="76"/>
    </row>
    <row r="276" spans="2:20" x14ac:dyDescent="0.35">
      <c r="B276" s="35"/>
      <c r="C276" s="74"/>
      <c r="D276" s="75"/>
      <c r="E276" s="75"/>
      <c r="F276" s="75"/>
      <c r="G276" s="76"/>
      <c r="H276" s="63"/>
      <c r="I276" s="63"/>
      <c r="J276" s="76"/>
      <c r="K276" s="76"/>
      <c r="L276" s="37"/>
      <c r="M276" s="37"/>
      <c r="N276" s="76"/>
      <c r="O276" s="76"/>
      <c r="P276" s="37"/>
      <c r="Q276" s="37"/>
      <c r="R276" s="76"/>
      <c r="S276" s="63"/>
      <c r="T276" s="76"/>
    </row>
    <row r="277" spans="2:20" x14ac:dyDescent="0.35">
      <c r="B277" s="35"/>
      <c r="C277" s="74"/>
      <c r="D277" s="75"/>
      <c r="E277" s="75"/>
      <c r="F277" s="75"/>
      <c r="G277" s="76"/>
      <c r="H277" s="63"/>
      <c r="I277" s="63"/>
      <c r="J277" s="76"/>
      <c r="K277" s="76"/>
      <c r="L277" s="37"/>
      <c r="M277" s="37"/>
      <c r="N277" s="76"/>
      <c r="O277" s="76"/>
      <c r="P277" s="37"/>
      <c r="Q277" s="37"/>
      <c r="R277" s="76"/>
      <c r="S277" s="63"/>
      <c r="T277" s="76"/>
    </row>
    <row r="278" spans="2:20" x14ac:dyDescent="0.35">
      <c r="B278" s="35"/>
      <c r="C278" s="74"/>
      <c r="D278" s="75"/>
      <c r="E278" s="75"/>
      <c r="F278" s="75"/>
      <c r="G278" s="76"/>
      <c r="H278" s="63"/>
      <c r="I278" s="63"/>
      <c r="J278" s="76"/>
      <c r="K278" s="76"/>
      <c r="L278" s="37"/>
      <c r="M278" s="37"/>
      <c r="N278" s="76"/>
      <c r="O278" s="76"/>
      <c r="P278" s="37"/>
      <c r="Q278" s="37"/>
      <c r="R278" s="76"/>
      <c r="S278" s="63"/>
      <c r="T278" s="76"/>
    </row>
    <row r="279" spans="2:20" x14ac:dyDescent="0.35">
      <c r="B279" s="35"/>
      <c r="C279" s="74"/>
      <c r="D279" s="75"/>
      <c r="E279" s="75"/>
      <c r="F279" s="75"/>
      <c r="G279" s="76"/>
      <c r="H279" s="63"/>
      <c r="I279" s="63"/>
      <c r="J279" s="76"/>
      <c r="K279" s="76"/>
      <c r="L279" s="37"/>
      <c r="M279" s="37"/>
      <c r="N279" s="76"/>
      <c r="O279" s="76"/>
      <c r="P279" s="37"/>
      <c r="Q279" s="37"/>
      <c r="R279" s="76"/>
      <c r="S279" s="63"/>
      <c r="T279" s="76"/>
    </row>
    <row r="280" spans="2:20" x14ac:dyDescent="0.35">
      <c r="B280" s="35"/>
      <c r="C280" s="74"/>
      <c r="D280" s="75"/>
      <c r="E280" s="75"/>
      <c r="F280" s="75"/>
      <c r="G280" s="76"/>
      <c r="H280" s="63"/>
      <c r="I280" s="63"/>
      <c r="J280" s="76"/>
      <c r="K280" s="76"/>
      <c r="L280" s="37"/>
      <c r="M280" s="37"/>
      <c r="N280" s="76"/>
      <c r="O280" s="76"/>
      <c r="P280" s="37"/>
      <c r="Q280" s="37"/>
      <c r="R280" s="76"/>
      <c r="S280" s="63"/>
      <c r="T280" s="76"/>
    </row>
    <row r="281" spans="2:20" x14ac:dyDescent="0.35">
      <c r="B281" s="35"/>
      <c r="C281" s="74"/>
      <c r="D281" s="75"/>
      <c r="E281" s="75"/>
      <c r="F281" s="75"/>
      <c r="G281" s="76"/>
      <c r="H281" s="63"/>
      <c r="I281" s="63"/>
      <c r="J281" s="76"/>
      <c r="K281" s="76"/>
      <c r="L281" s="37"/>
      <c r="M281" s="37"/>
      <c r="N281" s="76"/>
      <c r="O281" s="76"/>
      <c r="P281" s="37"/>
      <c r="Q281" s="37"/>
      <c r="R281" s="76"/>
      <c r="S281" s="63"/>
      <c r="T281" s="76"/>
    </row>
    <row r="282" spans="2:20" x14ac:dyDescent="0.35">
      <c r="B282" s="35"/>
      <c r="C282" s="74"/>
      <c r="D282" s="75"/>
      <c r="E282" s="75"/>
      <c r="F282" s="75"/>
      <c r="G282" s="76"/>
      <c r="H282" s="63"/>
      <c r="I282" s="63"/>
      <c r="J282" s="76"/>
      <c r="K282" s="76"/>
      <c r="L282" s="37"/>
      <c r="M282" s="37"/>
      <c r="N282" s="76"/>
      <c r="O282" s="76"/>
      <c r="P282" s="37"/>
      <c r="Q282" s="37"/>
      <c r="R282" s="76"/>
      <c r="S282" s="63"/>
      <c r="T282" s="76"/>
    </row>
    <row r="283" spans="2:20" x14ac:dyDescent="0.35">
      <c r="B283" s="35"/>
      <c r="C283" s="74"/>
      <c r="D283" s="75"/>
      <c r="E283" s="75"/>
      <c r="F283" s="75"/>
      <c r="G283" s="76"/>
      <c r="H283" s="63"/>
      <c r="I283" s="63"/>
      <c r="J283" s="76"/>
      <c r="K283" s="76"/>
      <c r="L283" s="37"/>
      <c r="M283" s="37"/>
      <c r="N283" s="76"/>
      <c r="O283" s="76"/>
      <c r="P283" s="37"/>
      <c r="Q283" s="37"/>
      <c r="R283" s="76"/>
      <c r="S283" s="63"/>
      <c r="T283" s="76"/>
    </row>
    <row r="284" spans="2:20" x14ac:dyDescent="0.35">
      <c r="B284" s="35"/>
      <c r="C284" s="74"/>
      <c r="D284" s="75"/>
      <c r="E284" s="75"/>
      <c r="F284" s="75"/>
      <c r="G284" s="76"/>
      <c r="H284" s="63"/>
      <c r="I284" s="63"/>
      <c r="J284" s="76"/>
      <c r="K284" s="76"/>
      <c r="L284" s="37"/>
      <c r="M284" s="37"/>
      <c r="N284" s="76"/>
      <c r="O284" s="76"/>
      <c r="P284" s="37"/>
      <c r="Q284" s="37"/>
      <c r="R284" s="76"/>
      <c r="S284" s="63"/>
      <c r="T284" s="76"/>
    </row>
    <row r="285" spans="2:20" x14ac:dyDescent="0.35">
      <c r="B285" s="35"/>
      <c r="C285" s="74"/>
      <c r="D285" s="75"/>
      <c r="E285" s="75"/>
      <c r="F285" s="75"/>
      <c r="G285" s="76"/>
      <c r="H285" s="63"/>
      <c r="I285" s="63"/>
      <c r="J285" s="76"/>
      <c r="K285" s="76"/>
      <c r="L285" s="37"/>
      <c r="M285" s="37"/>
      <c r="N285" s="76"/>
      <c r="O285" s="76"/>
      <c r="P285" s="37"/>
      <c r="Q285" s="37"/>
      <c r="R285" s="76"/>
      <c r="S285" s="63"/>
      <c r="T285" s="76"/>
    </row>
    <row r="286" spans="2:20" x14ac:dyDescent="0.35">
      <c r="B286" s="35"/>
      <c r="C286" s="74"/>
      <c r="D286" s="75"/>
      <c r="E286" s="75"/>
      <c r="F286" s="75"/>
      <c r="G286" s="76"/>
      <c r="H286" s="63"/>
      <c r="I286" s="63"/>
      <c r="J286" s="76"/>
      <c r="K286" s="76"/>
      <c r="L286" s="37"/>
      <c r="M286" s="37"/>
      <c r="N286" s="76"/>
      <c r="O286" s="76"/>
      <c r="P286" s="37"/>
      <c r="Q286" s="37"/>
      <c r="R286" s="76"/>
      <c r="S286" s="63"/>
      <c r="T286" s="76"/>
    </row>
    <row r="287" spans="2:20" x14ac:dyDescent="0.35">
      <c r="B287" s="35"/>
      <c r="C287" s="74"/>
      <c r="D287" s="75"/>
      <c r="E287" s="75"/>
      <c r="F287" s="75"/>
      <c r="G287" s="76"/>
      <c r="H287" s="63"/>
      <c r="I287" s="63"/>
      <c r="J287" s="76"/>
      <c r="K287" s="76"/>
      <c r="L287" s="37"/>
      <c r="M287" s="37"/>
      <c r="N287" s="76"/>
      <c r="O287" s="76"/>
      <c r="P287" s="37"/>
      <c r="Q287" s="37"/>
      <c r="R287" s="76"/>
      <c r="S287" s="63"/>
      <c r="T287" s="76"/>
    </row>
    <row r="288" spans="2:20" x14ac:dyDescent="0.35">
      <c r="B288" s="35"/>
      <c r="C288" s="74"/>
      <c r="D288" s="75"/>
      <c r="E288" s="75"/>
      <c r="F288" s="75"/>
      <c r="G288" s="76"/>
      <c r="H288" s="63"/>
      <c r="I288" s="63"/>
      <c r="J288" s="76"/>
      <c r="K288" s="76"/>
      <c r="L288" s="37"/>
      <c r="M288" s="37"/>
      <c r="N288" s="76"/>
      <c r="O288" s="76"/>
      <c r="P288" s="37"/>
      <c r="Q288" s="37"/>
      <c r="R288" s="76"/>
      <c r="S288" s="63"/>
      <c r="T288" s="76"/>
    </row>
    <row r="289" spans="2:20" x14ac:dyDescent="0.35">
      <c r="B289" s="35"/>
      <c r="C289" s="74"/>
      <c r="D289" s="75"/>
      <c r="E289" s="75"/>
      <c r="F289" s="75"/>
      <c r="G289" s="76"/>
      <c r="H289" s="63"/>
      <c r="I289" s="63"/>
      <c r="J289" s="76"/>
      <c r="K289" s="76"/>
      <c r="L289" s="37"/>
      <c r="M289" s="37"/>
      <c r="N289" s="76"/>
      <c r="O289" s="76"/>
      <c r="P289" s="37"/>
      <c r="Q289" s="37"/>
      <c r="R289" s="76"/>
      <c r="S289" s="63"/>
      <c r="T289" s="76"/>
    </row>
    <row r="290" spans="2:20" x14ac:dyDescent="0.35">
      <c r="B290" s="35"/>
      <c r="C290" s="74"/>
      <c r="D290" s="75"/>
      <c r="E290" s="75"/>
      <c r="F290" s="75"/>
      <c r="G290" s="76"/>
      <c r="H290" s="63"/>
      <c r="I290" s="63"/>
      <c r="J290" s="76"/>
      <c r="K290" s="76"/>
      <c r="L290" s="37"/>
      <c r="M290" s="37"/>
      <c r="N290" s="76"/>
      <c r="O290" s="76"/>
      <c r="P290" s="37"/>
      <c r="Q290" s="37"/>
      <c r="R290" s="76"/>
      <c r="S290" s="63"/>
      <c r="T290" s="76"/>
    </row>
    <row r="291" spans="2:20" x14ac:dyDescent="0.35">
      <c r="B291" s="35"/>
      <c r="C291" s="74"/>
      <c r="D291" s="75"/>
      <c r="E291" s="75"/>
      <c r="F291" s="75"/>
      <c r="G291" s="76"/>
      <c r="H291" s="63"/>
      <c r="I291" s="63"/>
      <c r="J291" s="76"/>
      <c r="K291" s="76"/>
      <c r="L291" s="37"/>
      <c r="M291" s="37"/>
      <c r="N291" s="76"/>
      <c r="O291" s="76"/>
      <c r="P291" s="37"/>
      <c r="Q291" s="37"/>
      <c r="R291" s="76"/>
      <c r="S291" s="63"/>
      <c r="T291" s="76"/>
    </row>
    <row r="292" spans="2:20" x14ac:dyDescent="0.35">
      <c r="B292" s="35"/>
      <c r="C292" s="74"/>
      <c r="D292" s="75"/>
      <c r="E292" s="75"/>
      <c r="F292" s="75"/>
      <c r="G292" s="76"/>
      <c r="H292" s="63"/>
      <c r="I292" s="63"/>
      <c r="J292" s="76"/>
      <c r="K292" s="76"/>
      <c r="L292" s="37"/>
      <c r="M292" s="37"/>
      <c r="N292" s="76"/>
      <c r="O292" s="76"/>
      <c r="P292" s="37"/>
      <c r="Q292" s="37"/>
      <c r="R292" s="76"/>
      <c r="S292" s="63"/>
      <c r="T292" s="76"/>
    </row>
    <row r="293" spans="2:20" x14ac:dyDescent="0.35">
      <c r="B293" s="35"/>
      <c r="C293" s="74"/>
      <c r="D293" s="75"/>
      <c r="E293" s="75"/>
      <c r="F293" s="75"/>
      <c r="G293" s="76"/>
      <c r="H293" s="63"/>
      <c r="I293" s="63"/>
      <c r="J293" s="76"/>
      <c r="K293" s="76"/>
      <c r="L293" s="37"/>
      <c r="M293" s="37"/>
      <c r="N293" s="76"/>
      <c r="O293" s="76"/>
      <c r="P293" s="37"/>
      <c r="Q293" s="37"/>
      <c r="R293" s="76"/>
      <c r="S293" s="63"/>
      <c r="T293" s="76"/>
    </row>
    <row r="294" spans="2:20" x14ac:dyDescent="0.35">
      <c r="B294" s="35"/>
      <c r="C294" s="74"/>
      <c r="D294" s="75"/>
      <c r="E294" s="75"/>
      <c r="F294" s="75"/>
      <c r="G294" s="76"/>
      <c r="H294" s="63"/>
      <c r="I294" s="63"/>
      <c r="J294" s="76"/>
      <c r="K294" s="76"/>
      <c r="L294" s="37"/>
      <c r="M294" s="37"/>
      <c r="N294" s="76"/>
      <c r="O294" s="76"/>
      <c r="P294" s="37"/>
      <c r="Q294" s="37"/>
      <c r="R294" s="76"/>
      <c r="S294" s="63"/>
      <c r="T294" s="76"/>
    </row>
    <row r="295" spans="2:20" x14ac:dyDescent="0.35">
      <c r="B295" s="35"/>
      <c r="C295" s="74"/>
      <c r="D295" s="75"/>
      <c r="E295" s="75"/>
      <c r="F295" s="75"/>
      <c r="G295" s="76"/>
      <c r="H295" s="63"/>
      <c r="I295" s="63"/>
      <c r="J295" s="76"/>
      <c r="K295" s="76"/>
      <c r="L295" s="37"/>
      <c r="M295" s="37"/>
      <c r="N295" s="76"/>
      <c r="O295" s="76"/>
      <c r="P295" s="37"/>
      <c r="Q295" s="37"/>
      <c r="R295" s="76"/>
      <c r="S295" s="63"/>
      <c r="T295" s="76"/>
    </row>
    <row r="296" spans="2:20" x14ac:dyDescent="0.35">
      <c r="B296" s="35"/>
      <c r="C296" s="74"/>
      <c r="D296" s="75"/>
      <c r="E296" s="75"/>
      <c r="F296" s="75"/>
      <c r="G296" s="76"/>
      <c r="H296" s="63"/>
      <c r="I296" s="63"/>
      <c r="J296" s="76"/>
      <c r="K296" s="76"/>
      <c r="L296" s="37"/>
      <c r="M296" s="37"/>
      <c r="N296" s="76"/>
      <c r="O296" s="76"/>
      <c r="P296" s="37"/>
      <c r="Q296" s="37"/>
      <c r="R296" s="76"/>
      <c r="S296" s="63"/>
      <c r="T296" s="76"/>
    </row>
    <row r="297" spans="2:20" x14ac:dyDescent="0.35">
      <c r="B297" s="35"/>
      <c r="C297" s="74"/>
      <c r="D297" s="75"/>
      <c r="E297" s="75"/>
      <c r="F297" s="75"/>
      <c r="G297" s="76"/>
      <c r="H297" s="63"/>
      <c r="I297" s="63"/>
      <c r="J297" s="76"/>
      <c r="K297" s="76"/>
      <c r="L297" s="37"/>
      <c r="M297" s="37"/>
      <c r="N297" s="76"/>
      <c r="O297" s="76"/>
      <c r="P297" s="37"/>
      <c r="Q297" s="37"/>
      <c r="R297" s="76"/>
      <c r="S297" s="63"/>
      <c r="T297" s="76"/>
    </row>
    <row r="298" spans="2:20" x14ac:dyDescent="0.35">
      <c r="B298" s="35"/>
      <c r="C298" s="74"/>
      <c r="D298" s="75"/>
      <c r="E298" s="75"/>
      <c r="F298" s="75"/>
      <c r="G298" s="76"/>
      <c r="H298" s="63"/>
      <c r="I298" s="63"/>
      <c r="J298" s="76"/>
      <c r="K298" s="76"/>
      <c r="L298" s="37"/>
      <c r="M298" s="37"/>
      <c r="N298" s="76"/>
      <c r="O298" s="76"/>
      <c r="P298" s="37"/>
      <c r="Q298" s="37"/>
      <c r="R298" s="76"/>
      <c r="S298" s="63"/>
      <c r="T298" s="76"/>
    </row>
    <row r="299" spans="2:20" x14ac:dyDescent="0.35">
      <c r="B299" s="35"/>
      <c r="C299" s="74"/>
      <c r="D299" s="75"/>
      <c r="E299" s="75"/>
      <c r="F299" s="75"/>
      <c r="G299" s="76"/>
      <c r="H299" s="63"/>
      <c r="I299" s="63"/>
      <c r="J299" s="76"/>
      <c r="K299" s="76"/>
      <c r="L299" s="37"/>
      <c r="M299" s="37"/>
      <c r="N299" s="76"/>
      <c r="O299" s="76"/>
      <c r="P299" s="37"/>
      <c r="Q299" s="37"/>
      <c r="R299" s="76"/>
      <c r="S299" s="63"/>
      <c r="T299" s="76"/>
    </row>
    <row r="300" spans="2:20" x14ac:dyDescent="0.35">
      <c r="B300" s="35"/>
      <c r="C300" s="74"/>
      <c r="D300" s="75"/>
      <c r="E300" s="75"/>
      <c r="F300" s="75"/>
      <c r="G300" s="76"/>
      <c r="H300" s="63"/>
      <c r="I300" s="63"/>
      <c r="J300" s="76"/>
      <c r="K300" s="76"/>
      <c r="L300" s="37"/>
      <c r="M300" s="37"/>
      <c r="N300" s="76"/>
      <c r="O300" s="76"/>
      <c r="P300" s="37"/>
      <c r="Q300" s="37"/>
      <c r="R300" s="76"/>
      <c r="S300" s="63"/>
      <c r="T300" s="76"/>
    </row>
    <row r="301" spans="2:20" x14ac:dyDescent="0.35">
      <c r="B301" s="35"/>
      <c r="C301" s="74"/>
      <c r="D301" s="75"/>
      <c r="E301" s="75"/>
      <c r="F301" s="75"/>
      <c r="G301" s="76"/>
      <c r="H301" s="63"/>
      <c r="I301" s="63"/>
      <c r="J301" s="76"/>
      <c r="K301" s="76"/>
      <c r="L301" s="37"/>
      <c r="M301" s="37"/>
      <c r="N301" s="76"/>
      <c r="O301" s="76"/>
      <c r="P301" s="37"/>
      <c r="Q301" s="37"/>
      <c r="R301" s="76"/>
      <c r="S301" s="63"/>
      <c r="T301" s="76"/>
    </row>
    <row r="302" spans="2:20" x14ac:dyDescent="0.35">
      <c r="B302" s="35"/>
      <c r="C302" s="74"/>
      <c r="D302" s="75"/>
      <c r="E302" s="75"/>
      <c r="F302" s="75"/>
      <c r="G302" s="76"/>
      <c r="H302" s="63"/>
      <c r="I302" s="63"/>
      <c r="J302" s="76"/>
      <c r="K302" s="76"/>
      <c r="L302" s="37"/>
      <c r="M302" s="37"/>
      <c r="N302" s="76"/>
      <c r="O302" s="76"/>
      <c r="P302" s="37"/>
      <c r="Q302" s="37"/>
      <c r="R302" s="76"/>
      <c r="S302" s="63"/>
      <c r="T302" s="76"/>
    </row>
    <row r="303" spans="2:20" x14ac:dyDescent="0.35">
      <c r="B303" s="35"/>
      <c r="C303" s="74"/>
      <c r="D303" s="75"/>
      <c r="E303" s="75"/>
      <c r="F303" s="75"/>
      <c r="G303" s="76"/>
      <c r="H303" s="63"/>
      <c r="I303" s="63"/>
      <c r="J303" s="76"/>
      <c r="K303" s="76"/>
      <c r="L303" s="37"/>
      <c r="M303" s="37"/>
      <c r="N303" s="76"/>
      <c r="O303" s="76"/>
      <c r="P303" s="37"/>
      <c r="Q303" s="37"/>
      <c r="R303" s="76"/>
      <c r="S303" s="63"/>
      <c r="T303" s="76"/>
    </row>
    <row r="304" spans="2:20" x14ac:dyDescent="0.35">
      <c r="B304" s="35"/>
      <c r="C304" s="74"/>
      <c r="D304" s="75"/>
      <c r="E304" s="75"/>
      <c r="F304" s="75"/>
      <c r="G304" s="76"/>
      <c r="H304" s="63"/>
      <c r="I304" s="63"/>
      <c r="J304" s="76"/>
      <c r="K304" s="76"/>
      <c r="L304" s="37"/>
      <c r="M304" s="37"/>
      <c r="N304" s="76"/>
      <c r="O304" s="76"/>
      <c r="P304" s="37"/>
      <c r="Q304" s="37"/>
      <c r="R304" s="76"/>
      <c r="S304" s="63"/>
      <c r="T304" s="76"/>
    </row>
    <row r="305" spans="2:20" x14ac:dyDescent="0.35">
      <c r="B305" s="35"/>
      <c r="C305" s="74"/>
      <c r="D305" s="75"/>
      <c r="E305" s="75"/>
      <c r="F305" s="75"/>
      <c r="G305" s="76"/>
      <c r="H305" s="63"/>
      <c r="I305" s="63"/>
      <c r="J305" s="76"/>
      <c r="K305" s="76"/>
      <c r="L305" s="37"/>
      <c r="M305" s="37"/>
      <c r="N305" s="76"/>
      <c r="O305" s="76"/>
      <c r="P305" s="37"/>
      <c r="Q305" s="37"/>
      <c r="R305" s="76"/>
      <c r="S305" s="63"/>
      <c r="T305" s="76"/>
    </row>
    <row r="306" spans="2:20" x14ac:dyDescent="0.35">
      <c r="B306" s="35"/>
      <c r="C306" s="74"/>
      <c r="D306" s="75"/>
      <c r="E306" s="75"/>
      <c r="F306" s="75"/>
      <c r="G306" s="76"/>
      <c r="H306" s="63"/>
      <c r="I306" s="63"/>
      <c r="J306" s="76"/>
      <c r="K306" s="76"/>
      <c r="L306" s="37"/>
      <c r="M306" s="37"/>
      <c r="N306" s="76"/>
      <c r="O306" s="76"/>
      <c r="P306" s="37"/>
      <c r="Q306" s="37"/>
      <c r="R306" s="76"/>
      <c r="S306" s="63"/>
      <c r="T306" s="76"/>
    </row>
    <row r="307" spans="2:20" x14ac:dyDescent="0.35">
      <c r="B307" s="35"/>
      <c r="C307" s="74"/>
      <c r="D307" s="75"/>
      <c r="E307" s="75"/>
      <c r="F307" s="75"/>
      <c r="G307" s="76"/>
      <c r="H307" s="63"/>
      <c r="I307" s="63"/>
      <c r="J307" s="76"/>
      <c r="K307" s="76"/>
      <c r="L307" s="37"/>
      <c r="M307" s="37"/>
      <c r="N307" s="76"/>
      <c r="O307" s="76"/>
      <c r="P307" s="37"/>
      <c r="Q307" s="37"/>
      <c r="R307" s="76"/>
      <c r="S307" s="63"/>
      <c r="T307" s="76"/>
    </row>
    <row r="308" spans="2:20" x14ac:dyDescent="0.35">
      <c r="B308" s="35"/>
      <c r="C308" s="74"/>
      <c r="D308" s="75"/>
      <c r="E308" s="75"/>
      <c r="F308" s="75"/>
      <c r="G308" s="76"/>
      <c r="H308" s="63"/>
      <c r="I308" s="63"/>
      <c r="J308" s="76"/>
      <c r="K308" s="76"/>
      <c r="L308" s="37"/>
      <c r="M308" s="37"/>
      <c r="N308" s="76"/>
      <c r="O308" s="76"/>
      <c r="P308" s="37"/>
      <c r="Q308" s="37"/>
      <c r="R308" s="76"/>
      <c r="S308" s="63"/>
      <c r="T308" s="76"/>
    </row>
    <row r="309" spans="2:20" x14ac:dyDescent="0.35">
      <c r="B309" s="35"/>
      <c r="C309" s="74"/>
      <c r="D309" s="75"/>
      <c r="E309" s="75"/>
      <c r="F309" s="75"/>
      <c r="G309" s="76"/>
      <c r="H309" s="63"/>
      <c r="I309" s="63"/>
      <c r="J309" s="76"/>
      <c r="K309" s="76"/>
      <c r="L309" s="37"/>
      <c r="M309" s="37"/>
      <c r="N309" s="76"/>
      <c r="O309" s="76"/>
      <c r="P309" s="37"/>
      <c r="Q309" s="37"/>
      <c r="R309" s="76"/>
      <c r="S309" s="63"/>
      <c r="T309" s="76"/>
    </row>
    <row r="310" spans="2:20" x14ac:dyDescent="0.35">
      <c r="B310" s="35"/>
      <c r="C310" s="74"/>
      <c r="D310" s="75"/>
      <c r="E310" s="75"/>
      <c r="F310" s="75"/>
      <c r="G310" s="76"/>
      <c r="H310" s="63"/>
      <c r="I310" s="63"/>
      <c r="J310" s="76"/>
      <c r="K310" s="76"/>
      <c r="L310" s="37"/>
      <c r="M310" s="37"/>
      <c r="N310" s="76"/>
      <c r="O310" s="76"/>
      <c r="P310" s="37"/>
      <c r="Q310" s="37"/>
      <c r="R310" s="76"/>
      <c r="S310" s="63"/>
      <c r="T310" s="76"/>
    </row>
    <row r="311" spans="2:20" x14ac:dyDescent="0.35">
      <c r="B311" s="35"/>
      <c r="C311" s="74"/>
      <c r="D311" s="75"/>
      <c r="E311" s="75"/>
      <c r="F311" s="75"/>
      <c r="G311" s="76"/>
      <c r="H311" s="63"/>
      <c r="I311" s="63"/>
      <c r="J311" s="76"/>
      <c r="K311" s="76"/>
      <c r="L311" s="37"/>
      <c r="M311" s="37"/>
      <c r="N311" s="76"/>
      <c r="O311" s="76"/>
      <c r="P311" s="37"/>
      <c r="Q311" s="37"/>
      <c r="R311" s="76"/>
      <c r="S311" s="63"/>
      <c r="T311" s="76"/>
    </row>
    <row r="312" spans="2:20" x14ac:dyDescent="0.35">
      <c r="B312" s="35"/>
      <c r="C312" s="74"/>
      <c r="D312" s="75"/>
      <c r="E312" s="75"/>
      <c r="F312" s="75"/>
      <c r="G312" s="76"/>
      <c r="H312" s="63"/>
      <c r="I312" s="63"/>
      <c r="J312" s="76"/>
      <c r="K312" s="76"/>
      <c r="L312" s="37"/>
      <c r="M312" s="37"/>
      <c r="N312" s="76"/>
      <c r="O312" s="76"/>
      <c r="P312" s="37"/>
      <c r="Q312" s="37"/>
      <c r="R312" s="76"/>
      <c r="S312" s="63"/>
      <c r="T312" s="76"/>
    </row>
    <row r="313" spans="2:20" x14ac:dyDescent="0.35">
      <c r="B313" s="35"/>
      <c r="C313" s="74"/>
      <c r="D313" s="75"/>
      <c r="E313" s="75"/>
      <c r="F313" s="75"/>
      <c r="G313" s="76"/>
      <c r="H313" s="63"/>
      <c r="I313" s="63"/>
      <c r="J313" s="76"/>
      <c r="K313" s="76"/>
      <c r="L313" s="37"/>
      <c r="M313" s="37"/>
      <c r="N313" s="76"/>
      <c r="O313" s="76"/>
      <c r="P313" s="37"/>
      <c r="Q313" s="37"/>
      <c r="R313" s="76"/>
      <c r="S313" s="63"/>
      <c r="T313" s="76"/>
    </row>
    <row r="314" spans="2:20" x14ac:dyDescent="0.35">
      <c r="B314" s="35"/>
      <c r="C314" s="74"/>
      <c r="D314" s="75"/>
      <c r="E314" s="75"/>
      <c r="F314" s="75"/>
      <c r="G314" s="76"/>
      <c r="H314" s="63"/>
      <c r="I314" s="63"/>
      <c r="J314" s="76"/>
      <c r="K314" s="76"/>
      <c r="L314" s="37"/>
      <c r="M314" s="37"/>
      <c r="N314" s="76"/>
      <c r="O314" s="76"/>
      <c r="P314" s="37"/>
      <c r="Q314" s="37"/>
      <c r="R314" s="76"/>
      <c r="S314" s="63"/>
      <c r="T314" s="76"/>
    </row>
    <row r="315" spans="2:20" x14ac:dyDescent="0.35">
      <c r="B315" s="35"/>
      <c r="C315" s="74"/>
      <c r="D315" s="75"/>
      <c r="E315" s="75"/>
      <c r="F315" s="75"/>
      <c r="G315" s="76"/>
      <c r="H315" s="63"/>
      <c r="I315" s="63"/>
      <c r="J315" s="76"/>
      <c r="K315" s="76"/>
      <c r="L315" s="37"/>
      <c r="M315" s="37"/>
      <c r="N315" s="76"/>
      <c r="O315" s="76"/>
      <c r="P315" s="37"/>
      <c r="Q315" s="37"/>
      <c r="R315" s="76"/>
      <c r="S315" s="63"/>
      <c r="T315" s="76"/>
    </row>
    <row r="316" spans="2:20" x14ac:dyDescent="0.35">
      <c r="B316" s="35"/>
      <c r="C316" s="74"/>
      <c r="D316" s="75"/>
      <c r="E316" s="75"/>
      <c r="F316" s="75"/>
      <c r="G316" s="76"/>
      <c r="H316" s="63"/>
      <c r="I316" s="63"/>
      <c r="J316" s="76"/>
      <c r="K316" s="76"/>
      <c r="L316" s="37"/>
      <c r="M316" s="37"/>
      <c r="N316" s="76"/>
      <c r="O316" s="76"/>
      <c r="P316" s="37"/>
      <c r="Q316" s="37"/>
      <c r="R316" s="76"/>
      <c r="S316" s="63"/>
      <c r="T316" s="76"/>
    </row>
    <row r="317" spans="2:20" x14ac:dyDescent="0.35">
      <c r="B317" s="35"/>
      <c r="C317" s="74"/>
      <c r="D317" s="75"/>
      <c r="E317" s="75"/>
      <c r="F317" s="75"/>
      <c r="G317" s="76"/>
      <c r="H317" s="63"/>
      <c r="I317" s="63"/>
      <c r="J317" s="76"/>
      <c r="K317" s="76"/>
      <c r="L317" s="37"/>
      <c r="M317" s="37"/>
      <c r="N317" s="76"/>
      <c r="O317" s="76"/>
      <c r="P317" s="37"/>
      <c r="Q317" s="37"/>
      <c r="R317" s="76"/>
      <c r="S317" s="63"/>
      <c r="T317" s="76"/>
    </row>
    <row r="318" spans="2:20" x14ac:dyDescent="0.35">
      <c r="B318" s="35"/>
      <c r="C318" s="74"/>
      <c r="D318" s="75"/>
      <c r="E318" s="75"/>
      <c r="F318" s="75"/>
      <c r="G318" s="76"/>
      <c r="H318" s="63"/>
      <c r="I318" s="63"/>
      <c r="J318" s="76"/>
      <c r="K318" s="76"/>
      <c r="L318" s="37"/>
      <c r="M318" s="37"/>
      <c r="N318" s="76"/>
      <c r="O318" s="76"/>
      <c r="P318" s="37"/>
      <c r="Q318" s="37"/>
      <c r="R318" s="76"/>
      <c r="S318" s="63"/>
      <c r="T318" s="76"/>
    </row>
    <row r="319" spans="2:20" x14ac:dyDescent="0.35">
      <c r="B319" s="35"/>
      <c r="C319" s="74"/>
      <c r="D319" s="75"/>
      <c r="E319" s="75"/>
      <c r="F319" s="75"/>
      <c r="G319" s="76"/>
      <c r="H319" s="63"/>
      <c r="I319" s="63"/>
      <c r="J319" s="76"/>
      <c r="K319" s="76"/>
      <c r="L319" s="37"/>
      <c r="M319" s="37"/>
      <c r="N319" s="76"/>
      <c r="O319" s="76"/>
      <c r="P319" s="37"/>
      <c r="Q319" s="37"/>
      <c r="R319" s="76"/>
      <c r="S319" s="63"/>
      <c r="T319" s="76"/>
    </row>
    <row r="320" spans="2:20" x14ac:dyDescent="0.35">
      <c r="B320" s="35"/>
      <c r="C320" s="74"/>
      <c r="D320" s="75"/>
      <c r="E320" s="75"/>
      <c r="F320" s="75"/>
      <c r="G320" s="76"/>
      <c r="H320" s="63"/>
      <c r="I320" s="63"/>
      <c r="J320" s="76"/>
      <c r="K320" s="76"/>
      <c r="L320" s="37"/>
      <c r="M320" s="37"/>
      <c r="N320" s="76"/>
      <c r="O320" s="76"/>
      <c r="P320" s="37"/>
      <c r="Q320" s="37"/>
      <c r="R320" s="76"/>
      <c r="S320" s="63"/>
      <c r="T320" s="76"/>
    </row>
    <row r="321" spans="2:20" x14ac:dyDescent="0.35">
      <c r="B321" s="35"/>
      <c r="C321" s="74"/>
      <c r="D321" s="75"/>
      <c r="E321" s="75"/>
      <c r="F321" s="75"/>
      <c r="G321" s="76"/>
      <c r="H321" s="63"/>
      <c r="I321" s="63"/>
      <c r="J321" s="76"/>
      <c r="K321" s="76"/>
      <c r="L321" s="37"/>
      <c r="M321" s="37"/>
      <c r="N321" s="76"/>
      <c r="O321" s="76"/>
      <c r="P321" s="37"/>
      <c r="Q321" s="37"/>
      <c r="R321" s="76"/>
      <c r="S321" s="63"/>
      <c r="T321" s="76"/>
    </row>
    <row r="322" spans="2:20" x14ac:dyDescent="0.35">
      <c r="B322" s="35"/>
      <c r="C322" s="74"/>
      <c r="D322" s="75"/>
      <c r="E322" s="75"/>
      <c r="F322" s="75"/>
      <c r="G322" s="76"/>
      <c r="H322" s="63"/>
      <c r="I322" s="63"/>
      <c r="J322" s="76"/>
      <c r="K322" s="76"/>
      <c r="L322" s="37"/>
      <c r="M322" s="37"/>
      <c r="N322" s="76"/>
      <c r="O322" s="76"/>
      <c r="P322" s="37"/>
      <c r="Q322" s="37"/>
      <c r="R322" s="76"/>
      <c r="S322" s="63"/>
      <c r="T322" s="76"/>
    </row>
    <row r="323" spans="2:20" x14ac:dyDescent="0.35">
      <c r="B323" s="35"/>
      <c r="C323" s="74"/>
      <c r="D323" s="75"/>
      <c r="E323" s="75"/>
      <c r="F323" s="75"/>
      <c r="G323" s="76"/>
      <c r="H323" s="63"/>
      <c r="I323" s="63"/>
      <c r="J323" s="76"/>
      <c r="K323" s="76"/>
      <c r="L323" s="37"/>
      <c r="M323" s="37"/>
      <c r="N323" s="76"/>
      <c r="O323" s="76"/>
      <c r="P323" s="37"/>
      <c r="Q323" s="37"/>
      <c r="R323" s="76"/>
      <c r="S323" s="63"/>
      <c r="T323" s="76"/>
    </row>
    <row r="324" spans="2:20" x14ac:dyDescent="0.35">
      <c r="B324" s="35"/>
      <c r="C324" s="74"/>
      <c r="D324" s="75"/>
      <c r="E324" s="75"/>
      <c r="F324" s="75"/>
      <c r="G324" s="76"/>
      <c r="H324" s="63"/>
      <c r="I324" s="63"/>
      <c r="J324" s="76"/>
      <c r="K324" s="76"/>
      <c r="L324" s="37"/>
      <c r="M324" s="37"/>
      <c r="N324" s="76"/>
      <c r="O324" s="76"/>
      <c r="P324" s="37"/>
      <c r="Q324" s="37"/>
      <c r="R324" s="76"/>
      <c r="S324" s="63"/>
      <c r="T324" s="76"/>
    </row>
    <row r="325" spans="2:20" x14ac:dyDescent="0.35">
      <c r="B325" s="35"/>
      <c r="C325" s="74"/>
      <c r="D325" s="75"/>
      <c r="E325" s="75"/>
      <c r="F325" s="75"/>
      <c r="G325" s="76"/>
      <c r="H325" s="63"/>
      <c r="I325" s="63"/>
      <c r="J325" s="76"/>
      <c r="K325" s="76"/>
      <c r="L325" s="37"/>
      <c r="M325" s="37"/>
      <c r="N325" s="76"/>
      <c r="O325" s="76"/>
      <c r="P325" s="37"/>
      <c r="Q325" s="37"/>
      <c r="R325" s="76"/>
      <c r="S325" s="63"/>
      <c r="T325" s="76"/>
    </row>
    <row r="326" spans="2:20" x14ac:dyDescent="0.35">
      <c r="B326" s="35"/>
      <c r="C326" s="74"/>
      <c r="D326" s="75"/>
      <c r="E326" s="75"/>
      <c r="F326" s="75"/>
      <c r="G326" s="76"/>
      <c r="H326" s="63"/>
      <c r="I326" s="63"/>
      <c r="J326" s="76"/>
      <c r="K326" s="76"/>
      <c r="L326" s="37"/>
      <c r="M326" s="37"/>
      <c r="N326" s="76"/>
      <c r="O326" s="76"/>
      <c r="P326" s="37"/>
      <c r="Q326" s="37"/>
      <c r="R326" s="76"/>
      <c r="S326" s="63"/>
      <c r="T326" s="76"/>
    </row>
    <row r="327" spans="2:20" x14ac:dyDescent="0.35">
      <c r="B327" s="35"/>
      <c r="C327" s="74"/>
      <c r="D327" s="75"/>
      <c r="E327" s="75"/>
      <c r="F327" s="75"/>
      <c r="G327" s="76"/>
      <c r="H327" s="63"/>
      <c r="I327" s="63"/>
      <c r="J327" s="76"/>
      <c r="K327" s="76"/>
      <c r="L327" s="37"/>
      <c r="M327" s="37"/>
      <c r="N327" s="76"/>
      <c r="O327" s="76"/>
      <c r="P327" s="37"/>
      <c r="Q327" s="37"/>
      <c r="R327" s="76"/>
      <c r="S327" s="63"/>
      <c r="T327" s="76"/>
    </row>
    <row r="328" spans="2:20" x14ac:dyDescent="0.35">
      <c r="B328" s="35"/>
      <c r="C328" s="74"/>
      <c r="D328" s="75"/>
      <c r="E328" s="75"/>
      <c r="F328" s="75"/>
      <c r="G328" s="76"/>
      <c r="H328" s="63"/>
      <c r="I328" s="63"/>
      <c r="J328" s="76"/>
      <c r="K328" s="76"/>
      <c r="L328" s="37"/>
      <c r="M328" s="37"/>
      <c r="N328" s="76"/>
      <c r="O328" s="76"/>
      <c r="P328" s="37"/>
      <c r="Q328" s="37"/>
      <c r="R328" s="76"/>
      <c r="S328" s="63"/>
      <c r="T328" s="76"/>
    </row>
    <row r="329" spans="2:20" x14ac:dyDescent="0.35">
      <c r="B329" s="35"/>
      <c r="C329" s="74"/>
      <c r="D329" s="75"/>
      <c r="E329" s="75"/>
      <c r="F329" s="75"/>
      <c r="G329" s="76"/>
      <c r="H329" s="63"/>
      <c r="I329" s="63"/>
      <c r="J329" s="76"/>
      <c r="K329" s="76"/>
      <c r="L329" s="37"/>
      <c r="M329" s="37"/>
      <c r="N329" s="76"/>
      <c r="O329" s="76"/>
      <c r="P329" s="37"/>
      <c r="Q329" s="37"/>
      <c r="R329" s="76"/>
      <c r="S329" s="63"/>
      <c r="T329" s="76"/>
    </row>
    <row r="330" spans="2:20" x14ac:dyDescent="0.35">
      <c r="B330" s="35"/>
      <c r="C330" s="74"/>
      <c r="D330" s="75"/>
      <c r="E330" s="75"/>
      <c r="F330" s="75"/>
      <c r="G330" s="76"/>
      <c r="H330" s="63"/>
      <c r="I330" s="63"/>
      <c r="J330" s="76"/>
      <c r="K330" s="76"/>
      <c r="L330" s="37"/>
      <c r="M330" s="37"/>
      <c r="N330" s="76"/>
      <c r="O330" s="76"/>
      <c r="P330" s="37"/>
      <c r="Q330" s="37"/>
      <c r="R330" s="76"/>
      <c r="S330" s="63"/>
      <c r="T330" s="76"/>
    </row>
    <row r="331" spans="2:20" x14ac:dyDescent="0.35">
      <c r="B331" s="35"/>
      <c r="C331" s="74"/>
      <c r="D331" s="75"/>
      <c r="E331" s="75"/>
      <c r="F331" s="75"/>
      <c r="G331" s="76"/>
      <c r="H331" s="63"/>
      <c r="I331" s="63"/>
      <c r="J331" s="76"/>
      <c r="K331" s="76"/>
      <c r="L331" s="37"/>
      <c r="M331" s="37"/>
      <c r="N331" s="76"/>
      <c r="O331" s="76"/>
      <c r="P331" s="37"/>
      <c r="Q331" s="37"/>
      <c r="R331" s="76"/>
      <c r="S331" s="63"/>
      <c r="T331" s="76"/>
    </row>
    <row r="332" spans="2:20" x14ac:dyDescent="0.35">
      <c r="B332" s="35"/>
      <c r="C332" s="74"/>
      <c r="D332" s="75"/>
      <c r="E332" s="75"/>
      <c r="F332" s="75"/>
      <c r="G332" s="76"/>
      <c r="H332" s="63"/>
      <c r="I332" s="63"/>
      <c r="J332" s="76"/>
      <c r="K332" s="76"/>
      <c r="L332" s="37"/>
      <c r="M332" s="37"/>
      <c r="N332" s="76"/>
      <c r="O332" s="76"/>
      <c r="P332" s="37"/>
      <c r="Q332" s="37"/>
      <c r="R332" s="76"/>
      <c r="S332" s="63"/>
      <c r="T332" s="76"/>
    </row>
    <row r="333" spans="2:20" x14ac:dyDescent="0.35">
      <c r="B333" s="35"/>
      <c r="C333" s="74"/>
      <c r="D333" s="75"/>
      <c r="E333" s="75"/>
      <c r="F333" s="75"/>
      <c r="G333" s="76"/>
      <c r="H333" s="63"/>
      <c r="I333" s="63"/>
      <c r="J333" s="76"/>
      <c r="K333" s="76"/>
      <c r="L333" s="37"/>
      <c r="M333" s="37"/>
      <c r="N333" s="76"/>
      <c r="O333" s="76"/>
      <c r="P333" s="37"/>
      <c r="Q333" s="37"/>
      <c r="R333" s="76"/>
      <c r="S333" s="63"/>
      <c r="T333" s="76"/>
    </row>
    <row r="334" spans="2:20" x14ac:dyDescent="0.35">
      <c r="B334" s="35"/>
      <c r="C334" s="74"/>
      <c r="D334" s="75"/>
      <c r="E334" s="75"/>
      <c r="F334" s="75"/>
      <c r="G334" s="76"/>
      <c r="H334" s="63"/>
      <c r="I334" s="63"/>
      <c r="J334" s="76"/>
      <c r="K334" s="76"/>
      <c r="L334" s="37"/>
      <c r="M334" s="37"/>
      <c r="N334" s="76"/>
      <c r="O334" s="76"/>
      <c r="P334" s="37"/>
      <c r="Q334" s="37"/>
      <c r="R334" s="76"/>
      <c r="S334" s="63"/>
      <c r="T334" s="76"/>
    </row>
    <row r="335" spans="2:20" x14ac:dyDescent="0.35">
      <c r="B335" s="35"/>
      <c r="C335" s="74"/>
      <c r="D335" s="75"/>
      <c r="E335" s="75"/>
      <c r="F335" s="75"/>
      <c r="G335" s="76"/>
      <c r="H335" s="63"/>
      <c r="I335" s="63"/>
      <c r="J335" s="76"/>
      <c r="K335" s="76"/>
      <c r="L335" s="37"/>
      <c r="M335" s="37"/>
      <c r="N335" s="76"/>
      <c r="O335" s="76"/>
      <c r="P335" s="37"/>
      <c r="Q335" s="37"/>
      <c r="R335" s="76"/>
      <c r="S335" s="63"/>
      <c r="T335" s="76"/>
    </row>
    <row r="336" spans="2:20" x14ac:dyDescent="0.35">
      <c r="B336" s="35"/>
      <c r="C336" s="74"/>
      <c r="D336" s="75"/>
      <c r="E336" s="75"/>
      <c r="F336" s="75"/>
      <c r="G336" s="76"/>
      <c r="H336" s="63"/>
      <c r="I336" s="63"/>
      <c r="J336" s="76"/>
      <c r="K336" s="76"/>
      <c r="L336" s="37"/>
      <c r="M336" s="37"/>
      <c r="N336" s="76"/>
      <c r="O336" s="76"/>
      <c r="P336" s="37"/>
      <c r="Q336" s="37"/>
      <c r="R336" s="76"/>
      <c r="S336" s="63"/>
      <c r="T336" s="76"/>
    </row>
    <row r="337" spans="2:20" x14ac:dyDescent="0.35">
      <c r="B337" s="35"/>
      <c r="C337" s="74"/>
      <c r="D337" s="75"/>
      <c r="E337" s="75"/>
      <c r="F337" s="75"/>
      <c r="G337" s="76"/>
      <c r="H337" s="63"/>
      <c r="I337" s="63"/>
      <c r="J337" s="76"/>
      <c r="K337" s="76"/>
      <c r="L337" s="37"/>
      <c r="M337" s="37"/>
      <c r="N337" s="76"/>
      <c r="O337" s="76"/>
      <c r="P337" s="37"/>
      <c r="Q337" s="37"/>
      <c r="R337" s="76"/>
      <c r="S337" s="63"/>
      <c r="T337" s="76"/>
    </row>
    <row r="338" spans="2:20" x14ac:dyDescent="0.35">
      <c r="B338" s="35"/>
      <c r="C338" s="74"/>
      <c r="D338" s="75"/>
      <c r="E338" s="75"/>
      <c r="F338" s="75"/>
      <c r="G338" s="76"/>
      <c r="H338" s="63"/>
      <c r="I338" s="63"/>
      <c r="J338" s="76"/>
      <c r="K338" s="76"/>
      <c r="L338" s="37"/>
      <c r="M338" s="37"/>
      <c r="N338" s="76"/>
      <c r="O338" s="76"/>
      <c r="P338" s="37"/>
      <c r="Q338" s="37"/>
      <c r="R338" s="76"/>
      <c r="S338" s="63"/>
      <c r="T338" s="76"/>
    </row>
    <row r="339" spans="2:20" x14ac:dyDescent="0.35">
      <c r="B339" s="35"/>
      <c r="C339" s="74"/>
      <c r="D339" s="75"/>
      <c r="E339" s="75"/>
      <c r="F339" s="75"/>
      <c r="G339" s="76"/>
      <c r="H339" s="63"/>
      <c r="I339" s="63"/>
      <c r="J339" s="76"/>
      <c r="K339" s="76"/>
      <c r="L339" s="37"/>
      <c r="M339" s="37"/>
      <c r="N339" s="76"/>
      <c r="O339" s="76"/>
      <c r="P339" s="37"/>
      <c r="Q339" s="37"/>
      <c r="R339" s="76"/>
      <c r="S339" s="63"/>
      <c r="T339" s="76"/>
    </row>
    <row r="340" spans="2:20" x14ac:dyDescent="0.35">
      <c r="B340" s="35"/>
      <c r="C340" s="74"/>
      <c r="D340" s="75"/>
      <c r="E340" s="75"/>
      <c r="F340" s="75"/>
      <c r="G340" s="76"/>
      <c r="H340" s="63"/>
      <c r="I340" s="63"/>
      <c r="J340" s="76"/>
      <c r="K340" s="76"/>
      <c r="L340" s="37"/>
      <c r="M340" s="37"/>
      <c r="N340" s="76"/>
      <c r="O340" s="76"/>
      <c r="P340" s="37"/>
      <c r="Q340" s="37"/>
      <c r="R340" s="76"/>
      <c r="S340" s="63"/>
      <c r="T340" s="76"/>
    </row>
    <row r="341" spans="2:20" x14ac:dyDescent="0.35">
      <c r="B341" s="35"/>
      <c r="C341" s="74"/>
      <c r="D341" s="75"/>
      <c r="E341" s="75"/>
      <c r="F341" s="75"/>
      <c r="G341" s="76"/>
      <c r="H341" s="63"/>
      <c r="I341" s="63"/>
      <c r="J341" s="76"/>
      <c r="K341" s="76"/>
      <c r="L341" s="37"/>
      <c r="M341" s="37"/>
      <c r="N341" s="76"/>
      <c r="O341" s="76"/>
      <c r="P341" s="37"/>
      <c r="Q341" s="37"/>
      <c r="R341" s="76"/>
      <c r="S341" s="63"/>
      <c r="T341" s="76"/>
    </row>
    <row r="342" spans="2:20" x14ac:dyDescent="0.35">
      <c r="B342" s="35"/>
      <c r="C342" s="74"/>
      <c r="D342" s="75"/>
      <c r="E342" s="75"/>
      <c r="F342" s="75"/>
      <c r="G342" s="76"/>
      <c r="H342" s="63"/>
      <c r="I342" s="63"/>
      <c r="J342" s="76"/>
      <c r="K342" s="76"/>
      <c r="L342" s="37"/>
      <c r="M342" s="37"/>
      <c r="N342" s="76"/>
      <c r="O342" s="76"/>
      <c r="P342" s="37"/>
      <c r="Q342" s="37"/>
      <c r="R342" s="76"/>
      <c r="S342" s="63"/>
      <c r="T342" s="76"/>
    </row>
    <row r="343" spans="2:20" x14ac:dyDescent="0.35">
      <c r="B343" s="35"/>
      <c r="C343" s="74"/>
      <c r="D343" s="75"/>
      <c r="E343" s="75"/>
      <c r="F343" s="75"/>
      <c r="G343" s="76"/>
      <c r="H343" s="63"/>
      <c r="I343" s="63"/>
      <c r="J343" s="76"/>
      <c r="K343" s="76"/>
      <c r="L343" s="37"/>
      <c r="M343" s="37"/>
      <c r="N343" s="76"/>
      <c r="O343" s="76"/>
      <c r="P343" s="37"/>
      <c r="Q343" s="37"/>
      <c r="R343" s="76"/>
      <c r="S343" s="63"/>
      <c r="T343" s="76"/>
    </row>
    <row r="344" spans="2:20" x14ac:dyDescent="0.35">
      <c r="B344" s="35"/>
      <c r="C344" s="74"/>
      <c r="D344" s="75"/>
      <c r="E344" s="75"/>
      <c r="F344" s="75"/>
      <c r="G344" s="76"/>
      <c r="H344" s="63"/>
      <c r="I344" s="63"/>
      <c r="J344" s="76"/>
      <c r="K344" s="76"/>
      <c r="L344" s="37"/>
      <c r="M344" s="37"/>
      <c r="N344" s="76"/>
      <c r="O344" s="76"/>
      <c r="P344" s="37"/>
      <c r="Q344" s="37"/>
      <c r="R344" s="76"/>
      <c r="S344" s="63"/>
      <c r="T344" s="76"/>
    </row>
    <row r="345" spans="2:20" x14ac:dyDescent="0.35">
      <c r="B345" s="35"/>
      <c r="C345" s="74"/>
      <c r="D345" s="75"/>
      <c r="E345" s="75"/>
      <c r="F345" s="75"/>
      <c r="G345" s="76"/>
      <c r="H345" s="63"/>
      <c r="I345" s="63"/>
      <c r="J345" s="76"/>
      <c r="K345" s="76"/>
      <c r="L345" s="37"/>
      <c r="M345" s="37"/>
      <c r="N345" s="76"/>
      <c r="O345" s="76"/>
      <c r="P345" s="37"/>
      <c r="Q345" s="37"/>
      <c r="R345" s="76"/>
      <c r="S345" s="63"/>
      <c r="T345" s="76"/>
    </row>
    <row r="346" spans="2:20" x14ac:dyDescent="0.35">
      <c r="B346" s="35"/>
      <c r="C346" s="74"/>
      <c r="D346" s="75"/>
      <c r="E346" s="75"/>
      <c r="F346" s="75"/>
      <c r="G346" s="76"/>
      <c r="H346" s="63"/>
      <c r="I346" s="63"/>
      <c r="J346" s="76"/>
      <c r="K346" s="76"/>
      <c r="L346" s="37"/>
      <c r="M346" s="37"/>
      <c r="N346" s="76"/>
      <c r="O346" s="76"/>
      <c r="P346" s="37"/>
      <c r="Q346" s="37"/>
      <c r="R346" s="76"/>
      <c r="S346" s="63"/>
      <c r="T346" s="76"/>
    </row>
    <row r="347" spans="2:20" x14ac:dyDescent="0.35">
      <c r="B347" s="35"/>
      <c r="C347" s="74"/>
      <c r="D347" s="75"/>
      <c r="E347" s="75"/>
      <c r="F347" s="75"/>
      <c r="G347" s="76"/>
      <c r="H347" s="63"/>
      <c r="I347" s="63"/>
      <c r="J347" s="76"/>
      <c r="K347" s="76"/>
      <c r="L347" s="37"/>
      <c r="M347" s="37"/>
      <c r="N347" s="76"/>
      <c r="O347" s="76"/>
      <c r="P347" s="37"/>
      <c r="Q347" s="37"/>
      <c r="R347" s="76"/>
      <c r="S347" s="63"/>
      <c r="T347" s="76"/>
    </row>
    <row r="348" spans="2:20" x14ac:dyDescent="0.35">
      <c r="B348" s="35"/>
      <c r="C348" s="74"/>
      <c r="D348" s="75"/>
      <c r="E348" s="75"/>
      <c r="F348" s="75"/>
      <c r="G348" s="76"/>
      <c r="H348" s="63"/>
      <c r="I348" s="63"/>
      <c r="J348" s="76"/>
      <c r="K348" s="76"/>
      <c r="L348" s="37"/>
      <c r="M348" s="37"/>
      <c r="N348" s="76"/>
      <c r="O348" s="76"/>
      <c r="P348" s="37"/>
      <c r="Q348" s="37"/>
      <c r="R348" s="76"/>
      <c r="S348" s="63"/>
      <c r="T348" s="76"/>
    </row>
    <row r="349" spans="2:20" x14ac:dyDescent="0.35">
      <c r="B349" s="35"/>
      <c r="C349" s="74"/>
      <c r="D349" s="75"/>
      <c r="E349" s="75"/>
      <c r="F349" s="75"/>
      <c r="G349" s="76"/>
      <c r="H349" s="63"/>
      <c r="I349" s="63"/>
      <c r="J349" s="76"/>
      <c r="K349" s="76"/>
      <c r="L349" s="37"/>
      <c r="M349" s="37"/>
      <c r="N349" s="76"/>
      <c r="O349" s="76"/>
      <c r="P349" s="37"/>
      <c r="Q349" s="37"/>
      <c r="R349" s="76"/>
      <c r="S349" s="63"/>
      <c r="T349" s="76"/>
    </row>
    <row r="350" spans="2:20" x14ac:dyDescent="0.35">
      <c r="B350" s="35"/>
      <c r="C350" s="74"/>
      <c r="D350" s="75"/>
      <c r="E350" s="75"/>
      <c r="F350" s="75"/>
      <c r="G350" s="76"/>
      <c r="H350" s="63"/>
      <c r="I350" s="63"/>
      <c r="J350" s="76"/>
      <c r="K350" s="76"/>
      <c r="L350" s="37"/>
      <c r="M350" s="37"/>
      <c r="N350" s="76"/>
      <c r="O350" s="76"/>
      <c r="P350" s="37"/>
      <c r="Q350" s="37"/>
      <c r="R350" s="76"/>
      <c r="S350" s="63"/>
      <c r="T350" s="76"/>
    </row>
    <row r="351" spans="2:20" x14ac:dyDescent="0.35">
      <c r="B351" s="35"/>
      <c r="C351" s="74"/>
      <c r="D351" s="75"/>
      <c r="E351" s="75"/>
      <c r="F351" s="75"/>
      <c r="G351" s="76"/>
      <c r="H351" s="63"/>
      <c r="I351" s="63"/>
      <c r="J351" s="76"/>
      <c r="K351" s="76"/>
      <c r="L351" s="37"/>
      <c r="M351" s="37"/>
      <c r="N351" s="76"/>
      <c r="O351" s="76"/>
      <c r="P351" s="37"/>
      <c r="Q351" s="37"/>
      <c r="R351" s="76"/>
      <c r="S351" s="63"/>
      <c r="T351" s="76"/>
    </row>
    <row r="352" spans="2:20" x14ac:dyDescent="0.35">
      <c r="B352" s="35"/>
      <c r="C352" s="74"/>
      <c r="D352" s="75"/>
      <c r="E352" s="75"/>
      <c r="F352" s="75"/>
      <c r="G352" s="76"/>
      <c r="H352" s="63"/>
      <c r="I352" s="63"/>
      <c r="J352" s="76"/>
      <c r="K352" s="76"/>
      <c r="L352" s="37"/>
      <c r="M352" s="37"/>
      <c r="N352" s="76"/>
      <c r="O352" s="76"/>
      <c r="P352" s="37"/>
      <c r="Q352" s="37"/>
      <c r="R352" s="76"/>
      <c r="S352" s="63"/>
      <c r="T352" s="76"/>
    </row>
    <row r="353" spans="2:20" x14ac:dyDescent="0.35">
      <c r="B353" s="35"/>
      <c r="C353" s="74"/>
      <c r="D353" s="75"/>
      <c r="E353" s="75"/>
      <c r="F353" s="75"/>
      <c r="G353" s="76"/>
      <c r="H353" s="63"/>
      <c r="I353" s="63"/>
      <c r="J353" s="76"/>
      <c r="K353" s="76"/>
      <c r="L353" s="37"/>
      <c r="M353" s="37"/>
      <c r="N353" s="76"/>
      <c r="O353" s="76"/>
      <c r="P353" s="37"/>
      <c r="Q353" s="37"/>
      <c r="R353" s="76"/>
      <c r="S353" s="63"/>
      <c r="T353" s="76"/>
    </row>
    <row r="354" spans="2:20" x14ac:dyDescent="0.35">
      <c r="B354" s="35"/>
      <c r="C354" s="74"/>
      <c r="D354" s="75"/>
      <c r="E354" s="75"/>
      <c r="F354" s="75"/>
      <c r="G354" s="76"/>
      <c r="H354" s="63"/>
      <c r="I354" s="63"/>
      <c r="J354" s="76"/>
      <c r="K354" s="76"/>
      <c r="L354" s="37"/>
      <c r="M354" s="37"/>
      <c r="N354" s="76"/>
      <c r="O354" s="76"/>
      <c r="P354" s="37"/>
      <c r="Q354" s="37"/>
      <c r="R354" s="76"/>
      <c r="S354" s="63"/>
      <c r="T354" s="76"/>
    </row>
    <row r="355" spans="2:20" x14ac:dyDescent="0.35">
      <c r="B355" s="35"/>
      <c r="C355" s="74"/>
      <c r="D355" s="75"/>
      <c r="E355" s="75"/>
      <c r="F355" s="75"/>
      <c r="G355" s="76"/>
      <c r="H355" s="63"/>
      <c r="I355" s="63"/>
      <c r="J355" s="76"/>
      <c r="K355" s="76"/>
      <c r="L355" s="37"/>
      <c r="M355" s="37"/>
      <c r="N355" s="76"/>
      <c r="O355" s="76"/>
      <c r="P355" s="37"/>
      <c r="Q355" s="37"/>
      <c r="R355" s="76"/>
      <c r="S355" s="63"/>
      <c r="T355" s="76"/>
    </row>
    <row r="356" spans="2:20" x14ac:dyDescent="0.35">
      <c r="B356" s="35"/>
      <c r="C356" s="74"/>
      <c r="D356" s="75"/>
      <c r="E356" s="75"/>
      <c r="F356" s="75"/>
      <c r="G356" s="76"/>
      <c r="H356" s="63"/>
      <c r="I356" s="63"/>
      <c r="J356" s="76"/>
      <c r="K356" s="76"/>
      <c r="L356" s="37"/>
      <c r="M356" s="37"/>
      <c r="N356" s="76"/>
      <c r="O356" s="76"/>
      <c r="P356" s="37"/>
      <c r="Q356" s="37"/>
      <c r="R356" s="76"/>
      <c r="S356" s="63"/>
      <c r="T356" s="76"/>
    </row>
    <row r="357" spans="2:20" x14ac:dyDescent="0.35">
      <c r="B357" s="35"/>
      <c r="C357" s="74"/>
      <c r="D357" s="75"/>
      <c r="E357" s="75"/>
      <c r="F357" s="75"/>
      <c r="G357" s="76"/>
      <c r="H357" s="63"/>
      <c r="I357" s="63"/>
      <c r="J357" s="76"/>
      <c r="K357" s="76"/>
      <c r="L357" s="37"/>
      <c r="M357" s="37"/>
      <c r="N357" s="76"/>
      <c r="O357" s="76"/>
      <c r="P357" s="37"/>
      <c r="Q357" s="37"/>
      <c r="R357" s="76"/>
      <c r="S357" s="63"/>
      <c r="T357" s="76"/>
    </row>
    <row r="358" spans="2:20" x14ac:dyDescent="0.35">
      <c r="B358" s="35"/>
      <c r="C358" s="74"/>
      <c r="D358" s="75"/>
      <c r="E358" s="75"/>
      <c r="F358" s="75"/>
      <c r="G358" s="76"/>
      <c r="H358" s="63"/>
      <c r="I358" s="63"/>
      <c r="J358" s="76"/>
      <c r="K358" s="76"/>
      <c r="L358" s="37"/>
      <c r="M358" s="37"/>
      <c r="N358" s="76"/>
      <c r="O358" s="76"/>
      <c r="P358" s="37"/>
      <c r="Q358" s="37"/>
      <c r="R358" s="76"/>
      <c r="S358" s="63"/>
      <c r="T358" s="76"/>
    </row>
    <row r="359" spans="2:20" x14ac:dyDescent="0.35">
      <c r="B359" s="35"/>
      <c r="C359" s="74"/>
      <c r="D359" s="75"/>
      <c r="E359" s="75"/>
      <c r="F359" s="75"/>
      <c r="G359" s="76"/>
      <c r="H359" s="63"/>
      <c r="I359" s="63"/>
      <c r="J359" s="76"/>
      <c r="K359" s="76"/>
      <c r="L359" s="37"/>
      <c r="M359" s="37"/>
      <c r="N359" s="76"/>
      <c r="O359" s="76"/>
      <c r="P359" s="37"/>
      <c r="Q359" s="37"/>
      <c r="R359" s="76"/>
      <c r="S359" s="63"/>
      <c r="T359" s="76"/>
    </row>
    <row r="360" spans="2:20" x14ac:dyDescent="0.35">
      <c r="B360" s="35"/>
      <c r="C360" s="74"/>
      <c r="D360" s="75"/>
      <c r="E360" s="75"/>
      <c r="F360" s="75"/>
      <c r="G360" s="76"/>
      <c r="H360" s="63"/>
      <c r="I360" s="63"/>
      <c r="J360" s="76"/>
      <c r="K360" s="76"/>
      <c r="L360" s="37"/>
      <c r="M360" s="37"/>
      <c r="N360" s="76"/>
      <c r="O360" s="76"/>
      <c r="P360" s="37"/>
      <c r="Q360" s="37"/>
      <c r="R360" s="76"/>
      <c r="S360" s="63"/>
      <c r="T360" s="76"/>
    </row>
    <row r="361" spans="2:20" x14ac:dyDescent="0.35">
      <c r="B361" s="35"/>
      <c r="C361" s="74"/>
      <c r="D361" s="75"/>
      <c r="E361" s="75"/>
      <c r="F361" s="75"/>
      <c r="G361" s="76"/>
      <c r="H361" s="63"/>
      <c r="I361" s="63"/>
      <c r="J361" s="76"/>
      <c r="K361" s="76"/>
      <c r="L361" s="37"/>
      <c r="M361" s="37"/>
      <c r="N361" s="76"/>
      <c r="O361" s="76"/>
      <c r="P361" s="37"/>
      <c r="Q361" s="37"/>
      <c r="R361" s="76"/>
      <c r="S361" s="63"/>
      <c r="T361" s="76"/>
    </row>
    <row r="362" spans="2:20" x14ac:dyDescent="0.35">
      <c r="B362" s="35"/>
      <c r="C362" s="74"/>
      <c r="D362" s="75"/>
      <c r="E362" s="75"/>
      <c r="F362" s="75"/>
      <c r="G362" s="76"/>
      <c r="H362" s="63"/>
      <c r="I362" s="63"/>
      <c r="J362" s="76"/>
      <c r="K362" s="76"/>
      <c r="L362" s="37"/>
      <c r="M362" s="37"/>
      <c r="N362" s="76"/>
      <c r="O362" s="76"/>
      <c r="P362" s="37"/>
      <c r="Q362" s="37"/>
      <c r="R362" s="76"/>
      <c r="S362" s="63"/>
      <c r="T362" s="76"/>
    </row>
    <row r="363" spans="2:20" x14ac:dyDescent="0.35">
      <c r="B363" s="35"/>
      <c r="C363" s="74"/>
      <c r="D363" s="75"/>
      <c r="E363" s="75"/>
      <c r="F363" s="75"/>
      <c r="G363" s="76"/>
      <c r="H363" s="63"/>
      <c r="I363" s="63"/>
      <c r="J363" s="76"/>
      <c r="K363" s="76"/>
      <c r="L363" s="37"/>
      <c r="M363" s="37"/>
      <c r="N363" s="76"/>
      <c r="O363" s="76"/>
      <c r="P363" s="37"/>
      <c r="Q363" s="37"/>
      <c r="R363" s="76"/>
      <c r="S363" s="63"/>
      <c r="T363" s="76"/>
    </row>
    <row r="364" spans="2:20" x14ac:dyDescent="0.35">
      <c r="B364" s="35"/>
      <c r="C364" s="74"/>
      <c r="D364" s="75"/>
      <c r="E364" s="75"/>
      <c r="F364" s="75"/>
      <c r="G364" s="76"/>
      <c r="H364" s="63"/>
      <c r="I364" s="63"/>
      <c r="J364" s="76"/>
      <c r="K364" s="76"/>
      <c r="L364" s="37"/>
      <c r="M364" s="37"/>
      <c r="N364" s="76"/>
      <c r="O364" s="76"/>
      <c r="P364" s="37"/>
      <c r="Q364" s="37"/>
      <c r="R364" s="76"/>
      <c r="S364" s="63"/>
      <c r="T364" s="76"/>
    </row>
    <row r="365" spans="2:20" x14ac:dyDescent="0.35">
      <c r="B365" s="35"/>
      <c r="C365" s="74"/>
      <c r="D365" s="75"/>
      <c r="E365" s="75"/>
      <c r="F365" s="75"/>
      <c r="G365" s="76"/>
      <c r="H365" s="63"/>
      <c r="I365" s="63"/>
      <c r="J365" s="76"/>
      <c r="K365" s="76"/>
      <c r="L365" s="37"/>
      <c r="M365" s="37"/>
      <c r="N365" s="76"/>
      <c r="O365" s="76"/>
      <c r="P365" s="37"/>
      <c r="Q365" s="37"/>
      <c r="R365" s="76"/>
      <c r="S365" s="63"/>
      <c r="T365" s="76"/>
    </row>
    <row r="366" spans="2:20" x14ac:dyDescent="0.35">
      <c r="B366" s="35"/>
      <c r="C366" s="74"/>
      <c r="D366" s="75"/>
      <c r="E366" s="75"/>
      <c r="F366" s="75"/>
      <c r="G366" s="76"/>
      <c r="H366" s="63"/>
      <c r="I366" s="63"/>
      <c r="J366" s="76"/>
      <c r="K366" s="76"/>
      <c r="L366" s="37"/>
      <c r="M366" s="37"/>
      <c r="N366" s="76"/>
      <c r="O366" s="76"/>
      <c r="P366" s="37"/>
      <c r="Q366" s="37"/>
      <c r="R366" s="76"/>
      <c r="S366" s="63"/>
      <c r="T366" s="76"/>
    </row>
    <row r="367" spans="2:20" x14ac:dyDescent="0.35">
      <c r="B367" s="35"/>
      <c r="C367" s="74"/>
      <c r="D367" s="75"/>
      <c r="E367" s="75"/>
      <c r="F367" s="75"/>
      <c r="G367" s="76"/>
      <c r="H367" s="63"/>
      <c r="I367" s="63"/>
      <c r="J367" s="76"/>
      <c r="K367" s="76"/>
      <c r="L367" s="37"/>
      <c r="M367" s="37"/>
      <c r="N367" s="76"/>
      <c r="O367" s="76"/>
      <c r="P367" s="37"/>
      <c r="Q367" s="37"/>
      <c r="R367" s="76"/>
      <c r="S367" s="63"/>
      <c r="T367" s="76"/>
    </row>
    <row r="368" spans="2:20" x14ac:dyDescent="0.35">
      <c r="B368" s="35"/>
      <c r="C368" s="74"/>
      <c r="D368" s="75"/>
      <c r="E368" s="75"/>
      <c r="F368" s="75"/>
      <c r="G368" s="76"/>
      <c r="H368" s="63"/>
      <c r="I368" s="63"/>
      <c r="J368" s="76"/>
      <c r="K368" s="76"/>
      <c r="L368" s="37"/>
      <c r="M368" s="37"/>
      <c r="N368" s="76"/>
      <c r="O368" s="76"/>
      <c r="P368" s="37"/>
      <c r="Q368" s="37"/>
      <c r="R368" s="76"/>
      <c r="S368" s="63"/>
      <c r="T368" s="76"/>
    </row>
    <row r="369" spans="2:20" x14ac:dyDescent="0.35">
      <c r="B369" s="35"/>
      <c r="C369" s="74"/>
      <c r="D369" s="75"/>
      <c r="E369" s="75"/>
      <c r="F369" s="75"/>
      <c r="G369" s="76"/>
      <c r="H369" s="63"/>
      <c r="I369" s="63"/>
      <c r="J369" s="76"/>
      <c r="K369" s="76"/>
      <c r="L369" s="37"/>
      <c r="M369" s="37"/>
      <c r="N369" s="76"/>
      <c r="O369" s="76"/>
      <c r="P369" s="37"/>
      <c r="Q369" s="37"/>
      <c r="R369" s="76"/>
      <c r="S369" s="63"/>
      <c r="T369" s="76"/>
    </row>
    <row r="370" spans="2:20" x14ac:dyDescent="0.35">
      <c r="B370" s="35"/>
      <c r="C370" s="74"/>
      <c r="D370" s="75"/>
      <c r="E370" s="75"/>
      <c r="F370" s="75"/>
      <c r="G370" s="76"/>
      <c r="H370" s="63"/>
      <c r="I370" s="63"/>
      <c r="J370" s="76"/>
      <c r="K370" s="76"/>
      <c r="L370" s="37"/>
      <c r="M370" s="37"/>
      <c r="N370" s="76"/>
      <c r="O370" s="76"/>
      <c r="P370" s="37"/>
      <c r="Q370" s="37"/>
      <c r="R370" s="76"/>
      <c r="S370" s="63"/>
      <c r="T370" s="76"/>
    </row>
    <row r="371" spans="2:20" x14ac:dyDescent="0.35">
      <c r="B371" s="35"/>
      <c r="C371" s="74"/>
      <c r="D371" s="75"/>
      <c r="E371" s="75"/>
      <c r="F371" s="75"/>
      <c r="G371" s="76"/>
      <c r="H371" s="63"/>
      <c r="I371" s="63"/>
      <c r="J371" s="76"/>
      <c r="K371" s="76"/>
      <c r="L371" s="37"/>
      <c r="M371" s="37"/>
      <c r="N371" s="76"/>
      <c r="O371" s="76"/>
      <c r="P371" s="37"/>
      <c r="Q371" s="37"/>
      <c r="R371" s="76"/>
      <c r="S371" s="63"/>
      <c r="T371" s="76"/>
    </row>
    <row r="372" spans="2:20" x14ac:dyDescent="0.35">
      <c r="B372" s="35"/>
      <c r="C372" s="74"/>
      <c r="D372" s="75"/>
      <c r="E372" s="75"/>
      <c r="F372" s="75"/>
      <c r="G372" s="76"/>
      <c r="H372" s="63"/>
      <c r="I372" s="63"/>
      <c r="J372" s="76"/>
      <c r="K372" s="76"/>
      <c r="L372" s="37"/>
      <c r="M372" s="37"/>
      <c r="N372" s="76"/>
      <c r="O372" s="76"/>
      <c r="P372" s="37"/>
      <c r="Q372" s="37"/>
      <c r="R372" s="76"/>
      <c r="S372" s="63"/>
      <c r="T372" s="76"/>
    </row>
    <row r="373" spans="2:20" x14ac:dyDescent="0.35">
      <c r="B373" s="35"/>
      <c r="C373" s="74"/>
      <c r="D373" s="75"/>
      <c r="E373" s="75"/>
      <c r="F373" s="75"/>
      <c r="G373" s="76"/>
      <c r="H373" s="63"/>
      <c r="I373" s="63"/>
      <c r="J373" s="76"/>
      <c r="K373" s="76"/>
      <c r="L373" s="37"/>
      <c r="M373" s="37"/>
      <c r="N373" s="76"/>
      <c r="O373" s="76"/>
      <c r="P373" s="37"/>
      <c r="Q373" s="37"/>
      <c r="R373" s="76"/>
      <c r="S373" s="63"/>
      <c r="T373" s="76"/>
    </row>
    <row r="374" spans="2:20" x14ac:dyDescent="0.35">
      <c r="B374" s="35"/>
      <c r="C374" s="74"/>
      <c r="D374" s="75"/>
      <c r="E374" s="75"/>
      <c r="F374" s="75"/>
      <c r="G374" s="76"/>
      <c r="H374" s="63"/>
      <c r="I374" s="63"/>
      <c r="J374" s="76"/>
      <c r="K374" s="76"/>
      <c r="L374" s="37"/>
      <c r="M374" s="37"/>
      <c r="N374" s="76"/>
      <c r="O374" s="76"/>
      <c r="P374" s="37"/>
      <c r="Q374" s="37"/>
      <c r="R374" s="76"/>
      <c r="S374" s="63"/>
      <c r="T374" s="76"/>
    </row>
    <row r="375" spans="2:20" x14ac:dyDescent="0.35">
      <c r="B375" s="35"/>
      <c r="C375" s="74"/>
      <c r="D375" s="75"/>
      <c r="E375" s="75"/>
      <c r="F375" s="75"/>
      <c r="G375" s="76"/>
      <c r="H375" s="63"/>
      <c r="I375" s="63"/>
      <c r="J375" s="76"/>
      <c r="K375" s="76"/>
      <c r="L375" s="37"/>
      <c r="M375" s="37"/>
      <c r="N375" s="76"/>
      <c r="O375" s="76"/>
      <c r="P375" s="37"/>
      <c r="Q375" s="37"/>
      <c r="R375" s="76"/>
      <c r="S375" s="63"/>
      <c r="T375" s="76"/>
    </row>
    <row r="376" spans="2:20" x14ac:dyDescent="0.35">
      <c r="B376" s="35"/>
      <c r="C376" s="74"/>
      <c r="D376" s="75"/>
      <c r="E376" s="75"/>
      <c r="F376" s="75"/>
      <c r="G376" s="76"/>
      <c r="H376" s="63"/>
      <c r="I376" s="63"/>
      <c r="J376" s="76"/>
      <c r="K376" s="76"/>
      <c r="L376" s="37"/>
      <c r="M376" s="37"/>
      <c r="N376" s="76"/>
      <c r="O376" s="76"/>
      <c r="P376" s="37"/>
      <c r="Q376" s="37"/>
      <c r="R376" s="76"/>
      <c r="S376" s="63"/>
      <c r="T376" s="76"/>
    </row>
    <row r="377" spans="2:20" x14ac:dyDescent="0.35">
      <c r="B377" s="35"/>
      <c r="C377" s="74"/>
      <c r="D377" s="75"/>
      <c r="E377" s="75"/>
      <c r="F377" s="75"/>
      <c r="G377" s="76"/>
      <c r="H377" s="63"/>
      <c r="I377" s="63"/>
      <c r="J377" s="76"/>
      <c r="K377" s="76"/>
      <c r="L377" s="37"/>
      <c r="M377" s="37"/>
      <c r="N377" s="76"/>
      <c r="O377" s="76"/>
      <c r="P377" s="37"/>
      <c r="Q377" s="37"/>
      <c r="R377" s="76"/>
      <c r="S377" s="63"/>
      <c r="T377" s="76"/>
    </row>
    <row r="378" spans="2:20" x14ac:dyDescent="0.35">
      <c r="B378" s="35"/>
      <c r="C378" s="74"/>
      <c r="D378" s="75"/>
      <c r="E378" s="75"/>
      <c r="F378" s="75"/>
      <c r="G378" s="76"/>
      <c r="H378" s="63"/>
      <c r="I378" s="63"/>
      <c r="J378" s="76"/>
      <c r="K378" s="76"/>
      <c r="L378" s="37"/>
      <c r="M378" s="37"/>
      <c r="N378" s="76"/>
      <c r="O378" s="76"/>
      <c r="P378" s="37"/>
      <c r="Q378" s="37"/>
      <c r="R378" s="76"/>
      <c r="S378" s="63"/>
      <c r="T378" s="76"/>
    </row>
    <row r="379" spans="2:20" x14ac:dyDescent="0.35">
      <c r="B379" s="35"/>
      <c r="C379" s="74"/>
      <c r="D379" s="75"/>
      <c r="E379" s="75"/>
      <c r="F379" s="75"/>
      <c r="G379" s="76"/>
      <c r="H379" s="63"/>
      <c r="I379" s="63"/>
      <c r="J379" s="76"/>
      <c r="K379" s="76"/>
      <c r="L379" s="37"/>
      <c r="M379" s="37"/>
      <c r="N379" s="76"/>
      <c r="O379" s="76"/>
      <c r="P379" s="37"/>
      <c r="Q379" s="37"/>
      <c r="R379" s="76"/>
      <c r="S379" s="63"/>
      <c r="T379" s="76"/>
    </row>
    <row r="380" spans="2:20" x14ac:dyDescent="0.35">
      <c r="B380" s="35"/>
      <c r="C380" s="74"/>
      <c r="D380" s="75"/>
      <c r="E380" s="75"/>
      <c r="F380" s="75"/>
      <c r="G380" s="76"/>
      <c r="H380" s="63"/>
      <c r="I380" s="63"/>
      <c r="J380" s="76"/>
      <c r="K380" s="76"/>
      <c r="L380" s="37"/>
      <c r="M380" s="37"/>
      <c r="N380" s="76"/>
      <c r="O380" s="76"/>
      <c r="P380" s="37"/>
      <c r="Q380" s="37"/>
      <c r="R380" s="76"/>
      <c r="S380" s="63"/>
      <c r="T380" s="76"/>
    </row>
    <row r="381" spans="2:20" x14ac:dyDescent="0.35">
      <c r="B381" s="35"/>
      <c r="C381" s="74"/>
      <c r="D381" s="75"/>
      <c r="E381" s="75"/>
      <c r="F381" s="75"/>
      <c r="G381" s="76"/>
      <c r="H381" s="63"/>
      <c r="I381" s="63"/>
      <c r="J381" s="76"/>
      <c r="K381" s="76"/>
      <c r="L381" s="37"/>
      <c r="M381" s="37"/>
      <c r="N381" s="76"/>
      <c r="O381" s="76"/>
      <c r="P381" s="37"/>
      <c r="Q381" s="37"/>
      <c r="R381" s="76"/>
      <c r="S381" s="63"/>
      <c r="T381" s="76"/>
    </row>
    <row r="382" spans="2:20" x14ac:dyDescent="0.35">
      <c r="B382" s="35"/>
      <c r="C382" s="74"/>
      <c r="D382" s="75"/>
      <c r="E382" s="75"/>
      <c r="F382" s="75"/>
      <c r="G382" s="76"/>
      <c r="H382" s="63"/>
      <c r="I382" s="63"/>
      <c r="J382" s="76"/>
      <c r="K382" s="76"/>
      <c r="L382" s="37"/>
      <c r="M382" s="37"/>
      <c r="N382" s="76"/>
      <c r="O382" s="76"/>
      <c r="P382" s="37"/>
      <c r="Q382" s="37"/>
      <c r="R382" s="76"/>
      <c r="S382" s="63"/>
      <c r="T382" s="76"/>
    </row>
    <row r="383" spans="2:20" x14ac:dyDescent="0.35">
      <c r="B383" s="35"/>
      <c r="C383" s="74"/>
      <c r="D383" s="75"/>
      <c r="E383" s="75"/>
      <c r="F383" s="75"/>
      <c r="G383" s="76"/>
      <c r="H383" s="63"/>
      <c r="I383" s="63"/>
      <c r="J383" s="76"/>
      <c r="K383" s="76"/>
      <c r="L383" s="37"/>
      <c r="M383" s="37"/>
      <c r="N383" s="76"/>
      <c r="O383" s="76"/>
      <c r="P383" s="37"/>
      <c r="Q383" s="37"/>
      <c r="R383" s="76"/>
      <c r="S383" s="63"/>
      <c r="T383" s="76"/>
    </row>
    <row r="384" spans="2:20" x14ac:dyDescent="0.35">
      <c r="B384" s="35"/>
      <c r="C384" s="74"/>
      <c r="D384" s="75"/>
      <c r="E384" s="75"/>
      <c r="F384" s="75"/>
      <c r="G384" s="76"/>
      <c r="H384" s="63"/>
      <c r="I384" s="63"/>
      <c r="J384" s="76"/>
      <c r="K384" s="76"/>
      <c r="L384" s="37"/>
      <c r="M384" s="37"/>
      <c r="N384" s="76"/>
      <c r="O384" s="76"/>
      <c r="P384" s="37"/>
      <c r="Q384" s="37"/>
      <c r="R384" s="76"/>
      <c r="S384" s="63"/>
      <c r="T384" s="76"/>
    </row>
    <row r="385" spans="2:20" x14ac:dyDescent="0.35">
      <c r="B385" s="35"/>
      <c r="C385" s="74"/>
      <c r="D385" s="75"/>
      <c r="E385" s="75"/>
      <c r="F385" s="75"/>
      <c r="G385" s="76"/>
      <c r="H385" s="63"/>
      <c r="I385" s="63"/>
      <c r="J385" s="76"/>
      <c r="K385" s="76"/>
      <c r="L385" s="37"/>
      <c r="M385" s="37"/>
      <c r="N385" s="76"/>
      <c r="O385" s="76"/>
      <c r="P385" s="37"/>
      <c r="Q385" s="37"/>
      <c r="R385" s="76"/>
      <c r="S385" s="63"/>
      <c r="T385" s="76"/>
    </row>
    <row r="386" spans="2:20" x14ac:dyDescent="0.35">
      <c r="B386" s="35"/>
      <c r="C386" s="74"/>
      <c r="D386" s="75"/>
      <c r="E386" s="75"/>
      <c r="F386" s="75"/>
      <c r="G386" s="76"/>
      <c r="H386" s="63"/>
      <c r="I386" s="63"/>
      <c r="J386" s="76"/>
      <c r="K386" s="76"/>
      <c r="L386" s="37"/>
      <c r="M386" s="37"/>
      <c r="N386" s="76"/>
      <c r="O386" s="76"/>
      <c r="P386" s="37"/>
      <c r="Q386" s="37"/>
      <c r="R386" s="76"/>
      <c r="S386" s="63"/>
      <c r="T386" s="76"/>
    </row>
    <row r="387" spans="2:20" x14ac:dyDescent="0.35">
      <c r="B387" s="35"/>
      <c r="C387" s="74"/>
      <c r="D387" s="75"/>
      <c r="E387" s="75"/>
      <c r="F387" s="75"/>
      <c r="G387" s="76"/>
      <c r="H387" s="63"/>
      <c r="I387" s="63"/>
      <c r="J387" s="76"/>
      <c r="K387" s="76"/>
      <c r="L387" s="37"/>
      <c r="M387" s="37"/>
      <c r="N387" s="76"/>
      <c r="O387" s="76"/>
      <c r="P387" s="37"/>
      <c r="Q387" s="37"/>
      <c r="R387" s="76"/>
      <c r="S387" s="63"/>
      <c r="T387" s="76"/>
    </row>
    <row r="388" spans="2:20" x14ac:dyDescent="0.35">
      <c r="B388" s="35"/>
      <c r="C388" s="74"/>
      <c r="D388" s="75"/>
      <c r="E388" s="75"/>
      <c r="F388" s="75"/>
      <c r="G388" s="76"/>
      <c r="H388" s="63"/>
      <c r="I388" s="63"/>
      <c r="J388" s="76"/>
      <c r="K388" s="76"/>
      <c r="L388" s="37"/>
      <c r="M388" s="37"/>
      <c r="N388" s="76"/>
      <c r="O388" s="76"/>
      <c r="P388" s="37"/>
      <c r="Q388" s="37"/>
      <c r="R388" s="76"/>
      <c r="S388" s="63"/>
      <c r="T388" s="76"/>
    </row>
    <row r="389" spans="2:20" x14ac:dyDescent="0.35">
      <c r="B389" s="35"/>
      <c r="C389" s="74"/>
      <c r="D389" s="75"/>
      <c r="E389" s="75"/>
      <c r="F389" s="75"/>
      <c r="G389" s="76"/>
      <c r="H389" s="63"/>
      <c r="I389" s="63"/>
      <c r="J389" s="76"/>
      <c r="K389" s="76"/>
      <c r="L389" s="37"/>
      <c r="M389" s="37"/>
      <c r="N389" s="76"/>
      <c r="O389" s="76"/>
      <c r="P389" s="37"/>
      <c r="Q389" s="37"/>
      <c r="R389" s="76"/>
      <c r="S389" s="63"/>
      <c r="T389" s="76"/>
    </row>
    <row r="390" spans="2:20" x14ac:dyDescent="0.35">
      <c r="B390" s="35"/>
      <c r="C390" s="74"/>
      <c r="D390" s="75"/>
      <c r="E390" s="75"/>
      <c r="F390" s="75"/>
      <c r="G390" s="76"/>
      <c r="H390" s="63"/>
      <c r="I390" s="63"/>
      <c r="J390" s="76"/>
      <c r="K390" s="76"/>
      <c r="L390" s="37"/>
      <c r="M390" s="37"/>
      <c r="N390" s="76"/>
      <c r="O390" s="76"/>
      <c r="P390" s="37"/>
      <c r="Q390" s="37"/>
      <c r="R390" s="76"/>
      <c r="S390" s="63"/>
      <c r="T390" s="76"/>
    </row>
    <row r="391" spans="2:20" x14ac:dyDescent="0.35">
      <c r="B391" s="35"/>
      <c r="C391" s="74"/>
      <c r="D391" s="75"/>
      <c r="E391" s="75"/>
      <c r="F391" s="75"/>
      <c r="G391" s="76"/>
      <c r="H391" s="63"/>
      <c r="I391" s="63"/>
      <c r="J391" s="76"/>
      <c r="K391" s="76"/>
      <c r="L391" s="37"/>
      <c r="M391" s="37"/>
      <c r="N391" s="76"/>
      <c r="O391" s="76"/>
      <c r="P391" s="37"/>
      <c r="Q391" s="37"/>
      <c r="R391" s="76"/>
      <c r="S391" s="63"/>
      <c r="T391" s="76"/>
    </row>
    <row r="392" spans="2:20" x14ac:dyDescent="0.35">
      <c r="B392" s="35"/>
      <c r="C392" s="74"/>
      <c r="D392" s="75"/>
      <c r="E392" s="75"/>
      <c r="F392" s="75"/>
      <c r="G392" s="76"/>
      <c r="H392" s="63"/>
      <c r="I392" s="63"/>
      <c r="J392" s="76"/>
      <c r="K392" s="76"/>
      <c r="L392" s="37"/>
      <c r="M392" s="37"/>
      <c r="N392" s="76"/>
      <c r="O392" s="76"/>
      <c r="P392" s="37"/>
      <c r="Q392" s="37"/>
      <c r="R392" s="76"/>
      <c r="S392" s="63"/>
      <c r="T392" s="76"/>
    </row>
    <row r="393" spans="2:20" x14ac:dyDescent="0.35">
      <c r="B393" s="35"/>
      <c r="C393" s="74"/>
      <c r="D393" s="75"/>
      <c r="E393" s="75"/>
      <c r="F393" s="75"/>
      <c r="G393" s="76"/>
      <c r="H393" s="63"/>
      <c r="I393" s="63"/>
      <c r="J393" s="76"/>
      <c r="K393" s="76"/>
      <c r="L393" s="37"/>
      <c r="M393" s="37"/>
      <c r="N393" s="76"/>
      <c r="O393" s="76"/>
      <c r="P393" s="37"/>
      <c r="Q393" s="37"/>
      <c r="R393" s="76"/>
      <c r="S393" s="63"/>
      <c r="T393" s="76"/>
    </row>
    <row r="394" spans="2:20" x14ac:dyDescent="0.35">
      <c r="B394" s="35"/>
      <c r="C394" s="74"/>
      <c r="D394" s="75"/>
      <c r="E394" s="75"/>
      <c r="F394" s="75"/>
      <c r="G394" s="76"/>
      <c r="H394" s="63"/>
      <c r="I394" s="63"/>
      <c r="J394" s="76"/>
      <c r="K394" s="76"/>
      <c r="L394" s="37"/>
      <c r="M394" s="37"/>
      <c r="N394" s="76"/>
      <c r="O394" s="76"/>
      <c r="P394" s="37"/>
      <c r="Q394" s="37"/>
      <c r="R394" s="76"/>
      <c r="S394" s="63"/>
      <c r="T394" s="76"/>
    </row>
    <row r="395" spans="2:20" x14ac:dyDescent="0.35">
      <c r="B395" s="35"/>
      <c r="C395" s="74"/>
      <c r="D395" s="75"/>
      <c r="E395" s="75"/>
      <c r="F395" s="75"/>
      <c r="G395" s="76"/>
      <c r="H395" s="63"/>
      <c r="I395" s="63"/>
      <c r="J395" s="76"/>
      <c r="K395" s="76"/>
      <c r="L395" s="37"/>
      <c r="M395" s="37"/>
      <c r="N395" s="76"/>
      <c r="O395" s="76"/>
      <c r="P395" s="37"/>
      <c r="Q395" s="37"/>
      <c r="R395" s="76"/>
      <c r="S395" s="63"/>
      <c r="T395" s="76"/>
    </row>
    <row r="396" spans="2:20" x14ac:dyDescent="0.35">
      <c r="B396" s="35"/>
      <c r="C396" s="74"/>
      <c r="D396" s="75"/>
      <c r="E396" s="75"/>
      <c r="F396" s="75"/>
      <c r="G396" s="76"/>
      <c r="H396" s="63"/>
      <c r="I396" s="63"/>
      <c r="J396" s="76"/>
      <c r="K396" s="76"/>
      <c r="L396" s="37"/>
      <c r="M396" s="37"/>
      <c r="N396" s="76"/>
      <c r="O396" s="76"/>
      <c r="P396" s="37"/>
      <c r="Q396" s="37"/>
      <c r="R396" s="76"/>
      <c r="S396" s="63"/>
      <c r="T396" s="76"/>
    </row>
    <row r="397" spans="2:20" x14ac:dyDescent="0.35">
      <c r="B397" s="35"/>
      <c r="C397" s="74"/>
      <c r="D397" s="75"/>
      <c r="E397" s="75"/>
      <c r="F397" s="75"/>
      <c r="G397" s="76"/>
      <c r="H397" s="63"/>
      <c r="I397" s="63"/>
      <c r="J397" s="76"/>
      <c r="K397" s="76"/>
      <c r="L397" s="37"/>
      <c r="M397" s="37"/>
      <c r="N397" s="76"/>
      <c r="O397" s="76"/>
      <c r="P397" s="37"/>
      <c r="Q397" s="37"/>
      <c r="R397" s="76"/>
      <c r="S397" s="63"/>
      <c r="T397" s="76"/>
    </row>
    <row r="398" spans="2:20" x14ac:dyDescent="0.35">
      <c r="B398" s="35"/>
      <c r="C398" s="74"/>
      <c r="D398" s="75"/>
      <c r="E398" s="75"/>
      <c r="F398" s="75"/>
      <c r="G398" s="76"/>
      <c r="H398" s="63"/>
      <c r="I398" s="63"/>
      <c r="J398" s="76"/>
      <c r="K398" s="76"/>
      <c r="L398" s="37"/>
      <c r="M398" s="37"/>
      <c r="N398" s="76"/>
      <c r="O398" s="76"/>
      <c r="P398" s="37"/>
      <c r="Q398" s="37"/>
      <c r="R398" s="76"/>
      <c r="S398" s="63"/>
      <c r="T398" s="76"/>
    </row>
    <row r="399" spans="2:20" x14ac:dyDescent="0.35">
      <c r="B399" s="35"/>
      <c r="C399" s="74"/>
      <c r="D399" s="75"/>
      <c r="E399" s="75"/>
      <c r="F399" s="75"/>
      <c r="G399" s="76"/>
      <c r="H399" s="63"/>
      <c r="I399" s="63"/>
      <c r="J399" s="76"/>
      <c r="K399" s="76"/>
      <c r="L399" s="37"/>
      <c r="M399" s="37"/>
      <c r="N399" s="76"/>
      <c r="O399" s="76"/>
      <c r="P399" s="37"/>
      <c r="Q399" s="37"/>
      <c r="R399" s="76"/>
      <c r="S399" s="63"/>
      <c r="T399" s="76"/>
    </row>
    <row r="400" spans="2:20" x14ac:dyDescent="0.35">
      <c r="B400" s="35"/>
      <c r="C400" s="74"/>
      <c r="D400" s="75"/>
      <c r="E400" s="75"/>
      <c r="F400" s="75"/>
      <c r="G400" s="76"/>
      <c r="H400" s="63"/>
      <c r="I400" s="63"/>
      <c r="J400" s="76"/>
      <c r="K400" s="76"/>
      <c r="L400" s="37"/>
      <c r="M400" s="37"/>
      <c r="N400" s="76"/>
      <c r="O400" s="76"/>
      <c r="P400" s="37"/>
      <c r="Q400" s="37"/>
      <c r="R400" s="76"/>
      <c r="S400" s="63"/>
      <c r="T400" s="76"/>
    </row>
    <row r="401" spans="2:20" x14ac:dyDescent="0.35">
      <c r="B401" s="35"/>
      <c r="C401" s="74"/>
      <c r="D401" s="75"/>
      <c r="E401" s="75"/>
      <c r="F401" s="75"/>
      <c r="G401" s="76"/>
      <c r="H401" s="63"/>
      <c r="I401" s="63"/>
      <c r="J401" s="76"/>
      <c r="K401" s="76"/>
      <c r="L401" s="37"/>
      <c r="M401" s="37"/>
      <c r="N401" s="76"/>
      <c r="O401" s="76"/>
      <c r="P401" s="37"/>
      <c r="Q401" s="37"/>
      <c r="R401" s="76"/>
      <c r="S401" s="63"/>
      <c r="T401" s="76"/>
    </row>
    <row r="402" spans="2:20" x14ac:dyDescent="0.35">
      <c r="B402" s="35"/>
      <c r="C402" s="74"/>
      <c r="D402" s="75"/>
      <c r="E402" s="75"/>
      <c r="F402" s="75"/>
      <c r="G402" s="76"/>
      <c r="H402" s="63"/>
      <c r="I402" s="63"/>
      <c r="J402" s="76"/>
      <c r="K402" s="76"/>
      <c r="L402" s="37"/>
      <c r="M402" s="37"/>
      <c r="N402" s="76"/>
      <c r="O402" s="76"/>
      <c r="P402" s="37"/>
      <c r="Q402" s="37"/>
      <c r="R402" s="76"/>
      <c r="S402" s="63"/>
      <c r="T402" s="76"/>
    </row>
    <row r="403" spans="2:20" x14ac:dyDescent="0.35">
      <c r="B403" s="35"/>
      <c r="C403" s="74"/>
      <c r="D403" s="75"/>
      <c r="E403" s="75"/>
      <c r="F403" s="75"/>
      <c r="G403" s="76"/>
      <c r="H403" s="63"/>
      <c r="I403" s="63"/>
      <c r="J403" s="76"/>
      <c r="K403" s="76"/>
      <c r="L403" s="37"/>
      <c r="M403" s="37"/>
      <c r="N403" s="76"/>
      <c r="O403" s="76"/>
      <c r="P403" s="37"/>
      <c r="Q403" s="37"/>
      <c r="R403" s="76"/>
      <c r="S403" s="63"/>
      <c r="T403" s="76"/>
    </row>
    <row r="404" spans="2:20" x14ac:dyDescent="0.35">
      <c r="B404" s="35"/>
      <c r="C404" s="74"/>
      <c r="D404" s="75"/>
      <c r="E404" s="75"/>
      <c r="F404" s="75"/>
      <c r="G404" s="76"/>
      <c r="H404" s="63"/>
      <c r="I404" s="63"/>
      <c r="J404" s="76"/>
      <c r="K404" s="76"/>
      <c r="L404" s="37"/>
      <c r="M404" s="37"/>
      <c r="N404" s="76"/>
      <c r="O404" s="76"/>
      <c r="P404" s="37"/>
      <c r="Q404" s="37"/>
      <c r="R404" s="76"/>
      <c r="S404" s="63"/>
      <c r="T404" s="76"/>
    </row>
    <row r="405" spans="2:20" x14ac:dyDescent="0.35">
      <c r="B405" s="35"/>
      <c r="C405" s="74"/>
      <c r="D405" s="75"/>
      <c r="E405" s="75"/>
      <c r="F405" s="75"/>
      <c r="G405" s="76"/>
      <c r="H405" s="63"/>
      <c r="I405" s="63"/>
      <c r="J405" s="76"/>
      <c r="K405" s="76"/>
      <c r="L405" s="37"/>
      <c r="M405" s="37"/>
      <c r="N405" s="76"/>
      <c r="O405" s="76"/>
      <c r="P405" s="37"/>
      <c r="Q405" s="37"/>
      <c r="R405" s="76"/>
      <c r="S405" s="63"/>
      <c r="T405" s="76"/>
    </row>
    <row r="406" spans="2:20" x14ac:dyDescent="0.35">
      <c r="B406" s="35"/>
      <c r="C406" s="74"/>
      <c r="D406" s="75"/>
      <c r="E406" s="75"/>
      <c r="F406" s="75"/>
      <c r="G406" s="76"/>
      <c r="H406" s="63"/>
      <c r="I406" s="63"/>
      <c r="J406" s="76"/>
      <c r="K406" s="76"/>
      <c r="L406" s="37"/>
      <c r="M406" s="37"/>
      <c r="N406" s="76"/>
      <c r="O406" s="76"/>
      <c r="P406" s="37"/>
      <c r="Q406" s="37"/>
      <c r="R406" s="76"/>
      <c r="S406" s="63"/>
      <c r="T406" s="76"/>
    </row>
    <row r="407" spans="2:20" x14ac:dyDescent="0.35">
      <c r="B407" s="35"/>
      <c r="C407" s="74"/>
      <c r="D407" s="75"/>
      <c r="E407" s="75"/>
      <c r="F407" s="75"/>
      <c r="G407" s="76"/>
      <c r="H407" s="63"/>
      <c r="I407" s="63"/>
      <c r="J407" s="76"/>
      <c r="K407" s="76"/>
      <c r="L407" s="37"/>
      <c r="M407" s="37"/>
      <c r="N407" s="76"/>
      <c r="O407" s="76"/>
      <c r="P407" s="37"/>
      <c r="Q407" s="37"/>
      <c r="R407" s="76"/>
      <c r="S407" s="63"/>
      <c r="T407" s="76"/>
    </row>
    <row r="408" spans="2:20" x14ac:dyDescent="0.35">
      <c r="B408" s="35"/>
      <c r="C408" s="74"/>
      <c r="D408" s="75"/>
      <c r="E408" s="75"/>
      <c r="F408" s="75"/>
      <c r="G408" s="76"/>
      <c r="H408" s="63"/>
      <c r="I408" s="63"/>
      <c r="J408" s="76"/>
      <c r="K408" s="76"/>
      <c r="L408" s="37"/>
      <c r="M408" s="37"/>
      <c r="N408" s="76"/>
      <c r="O408" s="76"/>
      <c r="P408" s="37"/>
      <c r="Q408" s="37"/>
      <c r="R408" s="76"/>
      <c r="S408" s="63"/>
      <c r="T408" s="76"/>
    </row>
    <row r="409" spans="2:20" x14ac:dyDescent="0.35">
      <c r="B409" s="35"/>
      <c r="C409" s="74"/>
      <c r="D409" s="75"/>
      <c r="E409" s="75"/>
      <c r="F409" s="75"/>
      <c r="G409" s="76"/>
      <c r="H409" s="63"/>
      <c r="I409" s="63"/>
      <c r="J409" s="76"/>
      <c r="K409" s="76"/>
      <c r="L409" s="37"/>
      <c r="M409" s="37"/>
      <c r="N409" s="76"/>
      <c r="O409" s="76"/>
      <c r="P409" s="37"/>
      <c r="Q409" s="37"/>
      <c r="R409" s="76"/>
      <c r="S409" s="63"/>
      <c r="T409" s="76"/>
    </row>
    <row r="410" spans="2:20" x14ac:dyDescent="0.35">
      <c r="B410" s="35"/>
      <c r="C410" s="74"/>
      <c r="D410" s="75"/>
      <c r="E410" s="75"/>
      <c r="F410" s="75"/>
      <c r="G410" s="76"/>
      <c r="H410" s="63"/>
      <c r="I410" s="63"/>
      <c r="J410" s="76"/>
      <c r="K410" s="76"/>
      <c r="L410" s="37"/>
      <c r="M410" s="37"/>
      <c r="N410" s="76"/>
      <c r="O410" s="76"/>
      <c r="P410" s="37"/>
      <c r="Q410" s="37"/>
      <c r="R410" s="76"/>
      <c r="S410" s="63"/>
      <c r="T410" s="76"/>
    </row>
    <row r="411" spans="2:20" x14ac:dyDescent="0.35">
      <c r="B411" s="35"/>
      <c r="C411" s="74"/>
      <c r="D411" s="75"/>
      <c r="E411" s="75"/>
      <c r="F411" s="75"/>
      <c r="G411" s="76"/>
      <c r="H411" s="63"/>
      <c r="I411" s="63"/>
      <c r="J411" s="76"/>
      <c r="K411" s="76"/>
      <c r="L411" s="37"/>
      <c r="M411" s="37"/>
      <c r="N411" s="76"/>
      <c r="O411" s="76"/>
      <c r="P411" s="37"/>
      <c r="Q411" s="37"/>
      <c r="R411" s="76"/>
      <c r="S411" s="63"/>
      <c r="T411" s="76"/>
    </row>
    <row r="412" spans="2:20" x14ac:dyDescent="0.35">
      <c r="B412" s="35"/>
      <c r="C412" s="74"/>
      <c r="D412" s="75"/>
      <c r="E412" s="75"/>
      <c r="F412" s="75"/>
      <c r="G412" s="76"/>
      <c r="H412" s="63"/>
      <c r="I412" s="63"/>
      <c r="J412" s="76"/>
      <c r="K412" s="76"/>
      <c r="L412" s="37"/>
      <c r="M412" s="37"/>
      <c r="N412" s="76"/>
      <c r="O412" s="76"/>
      <c r="P412" s="37"/>
      <c r="Q412" s="37"/>
      <c r="R412" s="76"/>
      <c r="S412" s="63"/>
      <c r="T412" s="76"/>
    </row>
    <row r="413" spans="2:20" x14ac:dyDescent="0.35">
      <c r="B413" s="35"/>
      <c r="C413" s="74"/>
      <c r="D413" s="75"/>
      <c r="E413" s="75"/>
      <c r="F413" s="75"/>
      <c r="G413" s="76"/>
      <c r="H413" s="63"/>
      <c r="I413" s="63"/>
      <c r="J413" s="76"/>
      <c r="K413" s="76"/>
      <c r="L413" s="37"/>
      <c r="M413" s="37"/>
      <c r="N413" s="76"/>
      <c r="O413" s="76"/>
      <c r="P413" s="37"/>
      <c r="Q413" s="37"/>
      <c r="R413" s="76"/>
      <c r="S413" s="63"/>
      <c r="T413" s="76"/>
    </row>
    <row r="414" spans="2:20" x14ac:dyDescent="0.35">
      <c r="B414" s="35"/>
      <c r="C414" s="74"/>
      <c r="D414" s="75"/>
      <c r="E414" s="75"/>
      <c r="F414" s="75"/>
      <c r="G414" s="76"/>
      <c r="H414" s="63"/>
      <c r="I414" s="63"/>
      <c r="J414" s="76"/>
      <c r="K414" s="76"/>
      <c r="L414" s="37"/>
      <c r="M414" s="37"/>
      <c r="N414" s="76"/>
      <c r="O414" s="76"/>
      <c r="P414" s="37"/>
      <c r="Q414" s="37"/>
      <c r="R414" s="76"/>
      <c r="S414" s="63"/>
      <c r="T414" s="76"/>
    </row>
    <row r="415" spans="2:20" x14ac:dyDescent="0.35">
      <c r="B415" s="35"/>
      <c r="C415" s="74"/>
      <c r="D415" s="75"/>
      <c r="E415" s="75"/>
      <c r="F415" s="75"/>
      <c r="G415" s="76"/>
      <c r="H415" s="63"/>
      <c r="I415" s="63"/>
      <c r="J415" s="76"/>
      <c r="K415" s="76"/>
      <c r="L415" s="37"/>
      <c r="M415" s="37"/>
      <c r="N415" s="76"/>
      <c r="O415" s="76"/>
      <c r="P415" s="37"/>
      <c r="Q415" s="37"/>
      <c r="R415" s="76"/>
      <c r="S415" s="63"/>
      <c r="T415" s="76"/>
    </row>
    <row r="416" spans="2:20" x14ac:dyDescent="0.35">
      <c r="B416" s="35"/>
      <c r="C416" s="74"/>
      <c r="D416" s="75"/>
      <c r="E416" s="75"/>
      <c r="F416" s="75"/>
      <c r="G416" s="76"/>
      <c r="H416" s="63"/>
      <c r="I416" s="63"/>
      <c r="J416" s="76"/>
      <c r="K416" s="76"/>
      <c r="L416" s="37"/>
      <c r="M416" s="37"/>
      <c r="N416" s="76"/>
      <c r="O416" s="76"/>
      <c r="P416" s="37"/>
      <c r="Q416" s="37"/>
      <c r="R416" s="76"/>
      <c r="S416" s="63"/>
      <c r="T416" s="76"/>
    </row>
    <row r="417" spans="2:20" x14ac:dyDescent="0.35">
      <c r="B417" s="35"/>
      <c r="C417" s="74"/>
      <c r="D417" s="75"/>
      <c r="E417" s="75"/>
      <c r="F417" s="75"/>
      <c r="G417" s="76"/>
      <c r="H417" s="63"/>
      <c r="I417" s="63"/>
      <c r="J417" s="76"/>
      <c r="K417" s="76"/>
      <c r="L417" s="37"/>
      <c r="M417" s="37"/>
      <c r="N417" s="76"/>
      <c r="O417" s="76"/>
      <c r="P417" s="37"/>
      <c r="Q417" s="37"/>
      <c r="R417" s="76"/>
      <c r="S417" s="63"/>
      <c r="T417" s="76"/>
    </row>
    <row r="418" spans="2:20" x14ac:dyDescent="0.35">
      <c r="B418" s="35"/>
      <c r="C418" s="74"/>
      <c r="D418" s="75"/>
      <c r="E418" s="75"/>
      <c r="F418" s="75"/>
      <c r="G418" s="76"/>
      <c r="H418" s="63"/>
      <c r="I418" s="63"/>
      <c r="J418" s="76"/>
      <c r="K418" s="76"/>
      <c r="L418" s="37"/>
      <c r="M418" s="37"/>
      <c r="N418" s="76"/>
      <c r="O418" s="76"/>
      <c r="P418" s="37"/>
      <c r="Q418" s="37"/>
      <c r="R418" s="76"/>
      <c r="S418" s="63"/>
      <c r="T418" s="76"/>
    </row>
    <row r="419" spans="2:20" x14ac:dyDescent="0.35">
      <c r="B419" s="35"/>
      <c r="C419" s="74"/>
      <c r="D419" s="75"/>
      <c r="E419" s="75"/>
      <c r="F419" s="75"/>
      <c r="G419" s="76"/>
      <c r="H419" s="63"/>
      <c r="I419" s="63"/>
      <c r="J419" s="76"/>
      <c r="K419" s="76"/>
      <c r="L419" s="37"/>
      <c r="M419" s="37"/>
      <c r="N419" s="76"/>
      <c r="O419" s="76"/>
      <c r="P419" s="37"/>
      <c r="Q419" s="37"/>
      <c r="R419" s="76"/>
      <c r="S419" s="63"/>
      <c r="T419" s="76"/>
    </row>
    <row r="420" spans="2:20" x14ac:dyDescent="0.35">
      <c r="B420" s="35"/>
      <c r="C420" s="74"/>
      <c r="D420" s="75"/>
      <c r="E420" s="75"/>
      <c r="F420" s="75"/>
      <c r="G420" s="76"/>
      <c r="H420" s="63"/>
      <c r="I420" s="63"/>
      <c r="J420" s="76"/>
      <c r="K420" s="76"/>
      <c r="L420" s="37"/>
      <c r="M420" s="37"/>
      <c r="N420" s="76"/>
      <c r="O420" s="76"/>
      <c r="P420" s="37"/>
      <c r="Q420" s="37"/>
      <c r="R420" s="76"/>
      <c r="S420" s="63"/>
      <c r="T420" s="76"/>
    </row>
    <row r="421" spans="2:20" x14ac:dyDescent="0.35">
      <c r="B421" s="35"/>
      <c r="C421" s="74"/>
      <c r="D421" s="75"/>
      <c r="E421" s="75"/>
      <c r="F421" s="75"/>
      <c r="G421" s="76"/>
      <c r="H421" s="63"/>
      <c r="I421" s="63"/>
      <c r="J421" s="76"/>
      <c r="K421" s="76"/>
      <c r="L421" s="37"/>
      <c r="M421" s="37"/>
      <c r="N421" s="76"/>
      <c r="O421" s="76"/>
      <c r="P421" s="37"/>
      <c r="Q421" s="37"/>
      <c r="R421" s="76"/>
      <c r="S421" s="63"/>
      <c r="T421" s="76"/>
    </row>
    <row r="422" spans="2:20" x14ac:dyDescent="0.35">
      <c r="B422" s="35"/>
      <c r="C422" s="74"/>
      <c r="D422" s="75"/>
      <c r="E422" s="75"/>
      <c r="F422" s="75"/>
      <c r="G422" s="76"/>
      <c r="H422" s="63"/>
      <c r="I422" s="63"/>
      <c r="J422" s="76"/>
      <c r="K422" s="76"/>
      <c r="L422" s="37"/>
      <c r="M422" s="37"/>
      <c r="N422" s="76"/>
      <c r="O422" s="76"/>
      <c r="P422" s="37"/>
      <c r="Q422" s="37"/>
      <c r="R422" s="76"/>
      <c r="S422" s="63"/>
      <c r="T422" s="76"/>
    </row>
    <row r="423" spans="2:20" x14ac:dyDescent="0.35">
      <c r="B423" s="35"/>
      <c r="C423" s="74"/>
      <c r="D423" s="75"/>
      <c r="E423" s="75"/>
      <c r="F423" s="75"/>
      <c r="G423" s="76"/>
      <c r="H423" s="63"/>
      <c r="I423" s="63"/>
      <c r="J423" s="76"/>
      <c r="K423" s="76"/>
      <c r="L423" s="37"/>
      <c r="M423" s="37"/>
      <c r="N423" s="76"/>
      <c r="O423" s="76"/>
      <c r="P423" s="37"/>
      <c r="Q423" s="37"/>
      <c r="R423" s="76"/>
      <c r="S423" s="63"/>
      <c r="T423" s="76"/>
    </row>
    <row r="424" spans="2:20" x14ac:dyDescent="0.35">
      <c r="B424" s="35"/>
      <c r="C424" s="74"/>
      <c r="D424" s="75"/>
      <c r="E424" s="75"/>
      <c r="F424" s="75"/>
      <c r="G424" s="76"/>
      <c r="H424" s="63"/>
      <c r="I424" s="63"/>
      <c r="J424" s="76"/>
      <c r="K424" s="76"/>
      <c r="L424" s="37"/>
      <c r="M424" s="37"/>
      <c r="N424" s="76"/>
      <c r="O424" s="76"/>
      <c r="P424" s="37"/>
      <c r="Q424" s="37"/>
      <c r="R424" s="76"/>
      <c r="S424" s="63"/>
      <c r="T424" s="76"/>
    </row>
    <row r="425" spans="2:20" x14ac:dyDescent="0.35">
      <c r="B425" s="35"/>
      <c r="C425" s="74"/>
      <c r="D425" s="75"/>
      <c r="E425" s="75"/>
      <c r="F425" s="75"/>
      <c r="G425" s="76"/>
      <c r="H425" s="63"/>
      <c r="I425" s="63"/>
      <c r="J425" s="76"/>
      <c r="K425" s="76"/>
      <c r="L425" s="37"/>
      <c r="M425" s="37"/>
      <c r="N425" s="76"/>
      <c r="O425" s="76"/>
      <c r="P425" s="37"/>
      <c r="Q425" s="37"/>
      <c r="R425" s="76"/>
      <c r="S425" s="63"/>
      <c r="T425" s="76"/>
    </row>
    <row r="426" spans="2:20" x14ac:dyDescent="0.35">
      <c r="B426" s="35"/>
      <c r="C426" s="74"/>
      <c r="D426" s="75"/>
      <c r="E426" s="75"/>
      <c r="F426" s="75"/>
      <c r="G426" s="76"/>
      <c r="H426" s="63"/>
      <c r="I426" s="63"/>
      <c r="J426" s="76"/>
      <c r="K426" s="76"/>
      <c r="L426" s="37"/>
      <c r="M426" s="37"/>
      <c r="N426" s="76"/>
      <c r="O426" s="76"/>
      <c r="P426" s="37"/>
      <c r="Q426" s="37"/>
      <c r="R426" s="76"/>
      <c r="S426" s="63"/>
      <c r="T426" s="76"/>
    </row>
    <row r="427" spans="2:20" x14ac:dyDescent="0.35">
      <c r="B427" s="35"/>
      <c r="C427" s="74"/>
      <c r="D427" s="75"/>
      <c r="E427" s="75"/>
      <c r="F427" s="75"/>
      <c r="G427" s="76"/>
      <c r="H427" s="63"/>
      <c r="I427" s="63"/>
      <c r="J427" s="76"/>
      <c r="K427" s="76"/>
      <c r="L427" s="37"/>
      <c r="M427" s="37"/>
      <c r="N427" s="76"/>
      <c r="O427" s="76"/>
      <c r="P427" s="37"/>
      <c r="Q427" s="37"/>
      <c r="R427" s="76"/>
      <c r="S427" s="63"/>
      <c r="T427" s="76"/>
    </row>
    <row r="428" spans="2:20" x14ac:dyDescent="0.35">
      <c r="B428" s="35"/>
      <c r="C428" s="74"/>
      <c r="D428" s="75"/>
      <c r="E428" s="75"/>
      <c r="F428" s="75"/>
      <c r="G428" s="76"/>
      <c r="H428" s="63"/>
      <c r="I428" s="63"/>
      <c r="J428" s="76"/>
      <c r="K428" s="76"/>
      <c r="L428" s="37"/>
      <c r="M428" s="37"/>
      <c r="N428" s="76"/>
      <c r="O428" s="76"/>
      <c r="P428" s="37"/>
      <c r="Q428" s="37"/>
      <c r="R428" s="76"/>
      <c r="S428" s="63"/>
      <c r="T428" s="76"/>
    </row>
    <row r="429" spans="2:20" x14ac:dyDescent="0.35">
      <c r="B429" s="35"/>
      <c r="C429" s="74"/>
      <c r="D429" s="75"/>
      <c r="E429" s="75"/>
      <c r="F429" s="75"/>
      <c r="G429" s="76"/>
      <c r="H429" s="63"/>
      <c r="I429" s="63"/>
      <c r="J429" s="76"/>
      <c r="K429" s="76"/>
      <c r="L429" s="37"/>
      <c r="M429" s="37"/>
      <c r="N429" s="76"/>
      <c r="O429" s="76"/>
      <c r="P429" s="37"/>
      <c r="Q429" s="37"/>
      <c r="R429" s="76"/>
      <c r="S429" s="63"/>
      <c r="T429" s="76"/>
    </row>
    <row r="430" spans="2:20" x14ac:dyDescent="0.35">
      <c r="B430" s="35"/>
      <c r="C430" s="74"/>
      <c r="D430" s="75"/>
      <c r="E430" s="75"/>
      <c r="F430" s="75"/>
      <c r="G430" s="76"/>
      <c r="H430" s="63"/>
      <c r="I430" s="63"/>
      <c r="J430" s="76"/>
      <c r="K430" s="76"/>
      <c r="L430" s="37"/>
      <c r="M430" s="37"/>
      <c r="N430" s="76"/>
      <c r="O430" s="76"/>
      <c r="P430" s="37"/>
      <c r="Q430" s="37"/>
      <c r="R430" s="76"/>
      <c r="S430" s="63"/>
      <c r="T430" s="76"/>
    </row>
    <row r="431" spans="2:20" x14ac:dyDescent="0.35">
      <c r="B431" s="35"/>
      <c r="C431" s="74"/>
      <c r="D431" s="75"/>
      <c r="E431" s="75"/>
      <c r="F431" s="75"/>
      <c r="G431" s="76"/>
      <c r="H431" s="63"/>
      <c r="I431" s="63"/>
      <c r="J431" s="76"/>
      <c r="K431" s="76"/>
      <c r="L431" s="37"/>
      <c r="M431" s="37"/>
      <c r="N431" s="76"/>
      <c r="O431" s="76"/>
      <c r="P431" s="37"/>
      <c r="Q431" s="37"/>
      <c r="R431" s="76"/>
      <c r="S431" s="63"/>
      <c r="T431" s="76"/>
    </row>
    <row r="432" spans="2:20" x14ac:dyDescent="0.35">
      <c r="B432" s="35"/>
      <c r="C432" s="74"/>
      <c r="D432" s="75"/>
      <c r="E432" s="75"/>
      <c r="F432" s="75"/>
      <c r="G432" s="76"/>
      <c r="H432" s="63"/>
      <c r="I432" s="63"/>
      <c r="J432" s="76"/>
      <c r="K432" s="76"/>
      <c r="L432" s="37"/>
      <c r="M432" s="37"/>
      <c r="N432" s="76"/>
      <c r="O432" s="76"/>
      <c r="P432" s="37"/>
      <c r="Q432" s="37"/>
      <c r="R432" s="76"/>
      <c r="S432" s="63"/>
      <c r="T432" s="76"/>
    </row>
    <row r="433" spans="2:20" x14ac:dyDescent="0.35">
      <c r="B433" s="35"/>
      <c r="C433" s="74"/>
      <c r="D433" s="75"/>
      <c r="E433" s="75"/>
      <c r="F433" s="75"/>
      <c r="G433" s="76"/>
      <c r="H433" s="63"/>
      <c r="I433" s="63"/>
      <c r="J433" s="76"/>
      <c r="K433" s="76"/>
      <c r="L433" s="37"/>
      <c r="M433" s="37"/>
      <c r="N433" s="76"/>
      <c r="O433" s="76"/>
      <c r="P433" s="37"/>
      <c r="Q433" s="37"/>
      <c r="R433" s="76"/>
      <c r="S433" s="63"/>
      <c r="T433" s="76"/>
    </row>
    <row r="434" spans="2:20" x14ac:dyDescent="0.35">
      <c r="B434" s="35"/>
      <c r="C434" s="74"/>
      <c r="D434" s="75"/>
      <c r="E434" s="75"/>
      <c r="F434" s="75"/>
      <c r="G434" s="76"/>
      <c r="H434" s="63"/>
      <c r="I434" s="63"/>
      <c r="J434" s="76"/>
      <c r="K434" s="76"/>
      <c r="L434" s="37"/>
      <c r="M434" s="37"/>
      <c r="N434" s="76"/>
      <c r="O434" s="76"/>
      <c r="P434" s="37"/>
      <c r="Q434" s="37"/>
      <c r="R434" s="76"/>
      <c r="S434" s="63"/>
      <c r="T434" s="76"/>
    </row>
    <row r="435" spans="2:20" x14ac:dyDescent="0.35">
      <c r="B435" s="35"/>
      <c r="C435" s="74"/>
      <c r="D435" s="75"/>
      <c r="E435" s="75"/>
      <c r="F435" s="75"/>
      <c r="G435" s="76"/>
      <c r="H435" s="63"/>
      <c r="I435" s="63"/>
      <c r="J435" s="76"/>
      <c r="K435" s="76"/>
      <c r="L435" s="37"/>
      <c r="M435" s="37"/>
      <c r="N435" s="76"/>
      <c r="O435" s="76"/>
      <c r="P435" s="37"/>
      <c r="Q435" s="37"/>
      <c r="R435" s="76"/>
      <c r="S435" s="63"/>
      <c r="T435" s="76"/>
    </row>
    <row r="436" spans="2:20" x14ac:dyDescent="0.35">
      <c r="B436" s="35"/>
      <c r="C436" s="74"/>
      <c r="D436" s="75"/>
      <c r="E436" s="75"/>
      <c r="F436" s="75"/>
      <c r="G436" s="76"/>
      <c r="H436" s="63"/>
      <c r="I436" s="63"/>
      <c r="J436" s="76"/>
      <c r="K436" s="76"/>
      <c r="L436" s="37"/>
      <c r="M436" s="37"/>
      <c r="N436" s="76"/>
      <c r="O436" s="76"/>
      <c r="P436" s="37"/>
      <c r="Q436" s="37"/>
      <c r="R436" s="76"/>
      <c r="S436" s="63"/>
      <c r="T436" s="76"/>
    </row>
    <row r="437" spans="2:20" x14ac:dyDescent="0.35">
      <c r="B437" s="35"/>
      <c r="C437" s="74"/>
      <c r="D437" s="75"/>
      <c r="E437" s="75"/>
      <c r="F437" s="75"/>
      <c r="G437" s="76"/>
      <c r="H437" s="63"/>
      <c r="I437" s="63"/>
      <c r="J437" s="76"/>
      <c r="K437" s="76"/>
      <c r="L437" s="37"/>
      <c r="M437" s="37"/>
      <c r="N437" s="76"/>
      <c r="O437" s="76"/>
      <c r="P437" s="37"/>
      <c r="Q437" s="37"/>
      <c r="R437" s="76"/>
      <c r="S437" s="63"/>
      <c r="T437" s="76"/>
    </row>
    <row r="438" spans="2:20" x14ac:dyDescent="0.35">
      <c r="B438" s="35"/>
      <c r="C438" s="74"/>
      <c r="D438" s="75"/>
      <c r="E438" s="75"/>
      <c r="F438" s="75"/>
      <c r="G438" s="76"/>
      <c r="H438" s="63"/>
      <c r="I438" s="63"/>
      <c r="J438" s="76"/>
      <c r="K438" s="76"/>
      <c r="L438" s="37"/>
      <c r="M438" s="37"/>
      <c r="N438" s="76"/>
      <c r="O438" s="76"/>
      <c r="P438" s="37"/>
      <c r="Q438" s="37"/>
      <c r="R438" s="76"/>
      <c r="S438" s="63"/>
      <c r="T438" s="76"/>
    </row>
    <row r="439" spans="2:20" x14ac:dyDescent="0.35">
      <c r="B439" s="35"/>
      <c r="C439" s="74"/>
      <c r="D439" s="75"/>
      <c r="E439" s="75"/>
      <c r="F439" s="75"/>
      <c r="G439" s="76"/>
      <c r="H439" s="63"/>
      <c r="I439" s="63"/>
      <c r="J439" s="76"/>
      <c r="K439" s="76"/>
      <c r="L439" s="37"/>
      <c r="M439" s="37"/>
      <c r="N439" s="76"/>
      <c r="O439" s="76"/>
      <c r="P439" s="37"/>
      <c r="Q439" s="37"/>
      <c r="R439" s="76"/>
      <c r="S439" s="63"/>
      <c r="T439" s="76"/>
    </row>
    <row r="440" spans="2:20" x14ac:dyDescent="0.35">
      <c r="B440" s="35"/>
      <c r="C440" s="74"/>
      <c r="D440" s="75"/>
      <c r="E440" s="75"/>
      <c r="F440" s="75"/>
      <c r="G440" s="76"/>
      <c r="H440" s="63"/>
      <c r="I440" s="63"/>
      <c r="J440" s="76"/>
      <c r="K440" s="76"/>
      <c r="L440" s="37"/>
      <c r="M440" s="37"/>
      <c r="N440" s="76"/>
      <c r="O440" s="76"/>
      <c r="P440" s="37"/>
      <c r="Q440" s="37"/>
      <c r="R440" s="76"/>
      <c r="S440" s="63"/>
      <c r="T440" s="76"/>
    </row>
    <row r="441" spans="2:20" x14ac:dyDescent="0.35">
      <c r="B441" s="35"/>
      <c r="C441" s="74"/>
      <c r="D441" s="75"/>
      <c r="E441" s="75"/>
      <c r="F441" s="75"/>
      <c r="G441" s="76"/>
      <c r="H441" s="63"/>
      <c r="I441" s="63"/>
      <c r="J441" s="76"/>
      <c r="K441" s="76"/>
      <c r="L441" s="37"/>
      <c r="M441" s="37"/>
      <c r="N441" s="76"/>
      <c r="O441" s="76"/>
      <c r="P441" s="37"/>
      <c r="Q441" s="37"/>
      <c r="R441" s="76"/>
      <c r="S441" s="63"/>
      <c r="T441" s="76"/>
    </row>
    <row r="442" spans="2:20" x14ac:dyDescent="0.35">
      <c r="B442" s="35"/>
      <c r="C442" s="74"/>
      <c r="D442" s="75"/>
      <c r="E442" s="75"/>
      <c r="F442" s="75"/>
      <c r="G442" s="76"/>
      <c r="H442" s="63"/>
      <c r="I442" s="63"/>
      <c r="J442" s="76"/>
      <c r="K442" s="76"/>
      <c r="L442" s="37"/>
      <c r="M442" s="37"/>
      <c r="N442" s="76"/>
      <c r="O442" s="76"/>
      <c r="P442" s="37"/>
      <c r="Q442" s="37"/>
      <c r="R442" s="76"/>
      <c r="S442" s="63"/>
      <c r="T442" s="76"/>
    </row>
    <row r="443" spans="2:20" x14ac:dyDescent="0.35">
      <c r="B443" s="35"/>
      <c r="C443" s="74"/>
      <c r="D443" s="75"/>
      <c r="E443" s="75"/>
      <c r="F443" s="75"/>
      <c r="G443" s="76"/>
      <c r="H443" s="63"/>
      <c r="I443" s="63"/>
      <c r="J443" s="76"/>
      <c r="K443" s="76"/>
      <c r="L443" s="37"/>
      <c r="M443" s="37"/>
      <c r="N443" s="76"/>
      <c r="O443" s="76"/>
      <c r="P443" s="37"/>
      <c r="Q443" s="37"/>
      <c r="R443" s="76"/>
      <c r="S443" s="63"/>
      <c r="T443" s="76"/>
    </row>
    <row r="444" spans="2:20" x14ac:dyDescent="0.35">
      <c r="B444" s="35"/>
      <c r="C444" s="74"/>
      <c r="D444" s="75"/>
      <c r="E444" s="75"/>
      <c r="F444" s="75"/>
      <c r="G444" s="76"/>
      <c r="H444" s="63"/>
      <c r="I444" s="63"/>
      <c r="J444" s="76"/>
      <c r="K444" s="76"/>
      <c r="L444" s="37"/>
      <c r="M444" s="37"/>
      <c r="N444" s="76"/>
      <c r="O444" s="76"/>
      <c r="P444" s="37"/>
      <c r="Q444" s="37"/>
      <c r="R444" s="76"/>
      <c r="S444" s="63"/>
      <c r="T444" s="76"/>
    </row>
    <row r="445" spans="2:20" x14ac:dyDescent="0.35">
      <c r="B445" s="35"/>
      <c r="C445" s="74"/>
      <c r="D445" s="75"/>
      <c r="E445" s="75"/>
      <c r="F445" s="75"/>
      <c r="G445" s="76"/>
      <c r="H445" s="63"/>
      <c r="I445" s="63"/>
      <c r="J445" s="76"/>
      <c r="K445" s="76"/>
      <c r="L445" s="37"/>
      <c r="M445" s="37"/>
      <c r="N445" s="76"/>
      <c r="O445" s="76"/>
      <c r="P445" s="37"/>
      <c r="Q445" s="37"/>
      <c r="R445" s="76"/>
      <c r="S445" s="63"/>
      <c r="T445" s="76"/>
    </row>
    <row r="446" spans="2:20" x14ac:dyDescent="0.35">
      <c r="B446" s="35"/>
      <c r="C446" s="74"/>
      <c r="D446" s="75"/>
      <c r="E446" s="75"/>
      <c r="F446" s="75"/>
      <c r="G446" s="76"/>
      <c r="H446" s="63"/>
      <c r="I446" s="63"/>
      <c r="J446" s="76"/>
      <c r="K446" s="76"/>
      <c r="L446" s="37"/>
      <c r="M446" s="37"/>
      <c r="N446" s="76"/>
      <c r="O446" s="76"/>
      <c r="P446" s="37"/>
      <c r="Q446" s="37"/>
      <c r="R446" s="76"/>
      <c r="S446" s="63"/>
      <c r="T446" s="76"/>
    </row>
    <row r="447" spans="2:20" x14ac:dyDescent="0.35">
      <c r="B447" s="35"/>
      <c r="C447" s="74"/>
      <c r="D447" s="75"/>
      <c r="E447" s="75"/>
      <c r="F447" s="75"/>
      <c r="G447" s="76"/>
      <c r="H447" s="63"/>
      <c r="I447" s="63"/>
      <c r="J447" s="76"/>
      <c r="K447" s="76"/>
      <c r="L447" s="37"/>
      <c r="M447" s="37"/>
      <c r="N447" s="76"/>
      <c r="O447" s="76"/>
      <c r="P447" s="37"/>
      <c r="Q447" s="37"/>
      <c r="R447" s="76"/>
      <c r="S447" s="63"/>
      <c r="T447" s="76"/>
    </row>
    <row r="448" spans="2:20" x14ac:dyDescent="0.35">
      <c r="B448" s="35"/>
      <c r="C448" s="74"/>
      <c r="D448" s="75"/>
      <c r="E448" s="75"/>
      <c r="F448" s="75"/>
      <c r="G448" s="76"/>
      <c r="H448" s="63"/>
      <c r="I448" s="63"/>
      <c r="J448" s="76"/>
      <c r="K448" s="76"/>
      <c r="L448" s="37"/>
      <c r="M448" s="37"/>
      <c r="N448" s="76"/>
      <c r="O448" s="76"/>
      <c r="P448" s="37"/>
      <c r="Q448" s="37"/>
      <c r="R448" s="76"/>
      <c r="S448" s="63"/>
      <c r="T448" s="76"/>
    </row>
    <row r="449" spans="2:20" x14ac:dyDescent="0.35">
      <c r="B449" s="35"/>
      <c r="C449" s="74"/>
      <c r="D449" s="75"/>
      <c r="E449" s="75"/>
      <c r="F449" s="75"/>
      <c r="G449" s="76"/>
      <c r="H449" s="63"/>
      <c r="I449" s="63"/>
      <c r="J449" s="76"/>
      <c r="K449" s="76"/>
      <c r="L449" s="37"/>
      <c r="M449" s="37"/>
      <c r="N449" s="76"/>
      <c r="O449" s="76"/>
      <c r="P449" s="37"/>
      <c r="Q449" s="37"/>
      <c r="R449" s="76"/>
      <c r="S449" s="63"/>
      <c r="T449" s="76"/>
    </row>
    <row r="450" spans="2:20" x14ac:dyDescent="0.35">
      <c r="B450" s="35"/>
      <c r="C450" s="74"/>
      <c r="D450" s="75"/>
      <c r="E450" s="75"/>
      <c r="F450" s="75"/>
      <c r="G450" s="76"/>
      <c r="H450" s="63"/>
      <c r="I450" s="63"/>
      <c r="J450" s="76"/>
      <c r="K450" s="76"/>
      <c r="L450" s="37"/>
      <c r="M450" s="37"/>
      <c r="N450" s="76"/>
      <c r="O450" s="76"/>
      <c r="P450" s="37"/>
      <c r="Q450" s="37"/>
      <c r="R450" s="76"/>
      <c r="S450" s="63"/>
      <c r="T450" s="76"/>
    </row>
    <row r="451" spans="2:20" x14ac:dyDescent="0.35">
      <c r="B451" s="35"/>
      <c r="C451" s="74"/>
      <c r="D451" s="75"/>
      <c r="E451" s="75"/>
      <c r="F451" s="75"/>
      <c r="G451" s="76"/>
      <c r="H451" s="63"/>
      <c r="I451" s="63"/>
      <c r="J451" s="76"/>
      <c r="K451" s="76"/>
      <c r="L451" s="37"/>
      <c r="M451" s="37"/>
      <c r="N451" s="76"/>
      <c r="O451" s="76"/>
      <c r="P451" s="37"/>
      <c r="Q451" s="37"/>
      <c r="R451" s="76"/>
      <c r="S451" s="63"/>
      <c r="T451" s="76"/>
    </row>
    <row r="452" spans="2:20" x14ac:dyDescent="0.35">
      <c r="B452" s="35"/>
      <c r="C452" s="74"/>
      <c r="D452" s="75"/>
      <c r="E452" s="75"/>
      <c r="F452" s="75"/>
      <c r="G452" s="76"/>
      <c r="H452" s="63"/>
      <c r="I452" s="63"/>
      <c r="J452" s="76"/>
      <c r="K452" s="76"/>
      <c r="L452" s="37"/>
      <c r="M452" s="37"/>
      <c r="N452" s="76"/>
      <c r="O452" s="76"/>
      <c r="P452" s="37"/>
      <c r="Q452" s="37"/>
      <c r="R452" s="76"/>
      <c r="S452" s="63"/>
      <c r="T452" s="76"/>
    </row>
    <row r="453" spans="2:20" x14ac:dyDescent="0.35">
      <c r="B453" s="35"/>
      <c r="C453" s="74"/>
      <c r="D453" s="75"/>
      <c r="E453" s="75"/>
      <c r="F453" s="75"/>
      <c r="G453" s="76"/>
      <c r="H453" s="63"/>
      <c r="I453" s="63"/>
      <c r="J453" s="76"/>
      <c r="K453" s="76"/>
      <c r="L453" s="37"/>
      <c r="M453" s="37"/>
      <c r="N453" s="76"/>
      <c r="O453" s="76"/>
      <c r="P453" s="37"/>
      <c r="Q453" s="37"/>
      <c r="R453" s="76"/>
      <c r="S453" s="63"/>
      <c r="T453" s="76"/>
    </row>
    <row r="454" spans="2:20" x14ac:dyDescent="0.35">
      <c r="B454" s="35"/>
      <c r="C454" s="74"/>
      <c r="D454" s="75"/>
      <c r="E454" s="75"/>
      <c r="F454" s="75"/>
      <c r="G454" s="76"/>
      <c r="H454" s="63"/>
      <c r="I454" s="63"/>
      <c r="J454" s="76"/>
      <c r="K454" s="76"/>
      <c r="L454" s="37"/>
      <c r="M454" s="37"/>
      <c r="N454" s="76"/>
      <c r="O454" s="76"/>
      <c r="P454" s="37"/>
      <c r="Q454" s="37"/>
      <c r="R454" s="76"/>
      <c r="S454" s="63"/>
      <c r="T454" s="76"/>
    </row>
    <row r="455" spans="2:20" x14ac:dyDescent="0.35">
      <c r="B455" s="35"/>
      <c r="C455" s="74"/>
      <c r="D455" s="75"/>
      <c r="E455" s="75"/>
      <c r="F455" s="75"/>
      <c r="G455" s="76"/>
      <c r="H455" s="63"/>
      <c r="I455" s="63"/>
      <c r="J455" s="76"/>
      <c r="K455" s="76"/>
      <c r="L455" s="37"/>
      <c r="M455" s="37"/>
      <c r="N455" s="76"/>
      <c r="O455" s="76"/>
      <c r="P455" s="37"/>
      <c r="Q455" s="37"/>
      <c r="R455" s="76"/>
      <c r="S455" s="63"/>
      <c r="T455" s="76"/>
    </row>
    <row r="456" spans="2:20" x14ac:dyDescent="0.35">
      <c r="B456" s="35"/>
      <c r="C456" s="74"/>
      <c r="D456" s="75"/>
      <c r="E456" s="75"/>
      <c r="F456" s="75"/>
      <c r="G456" s="76"/>
      <c r="H456" s="63"/>
      <c r="I456" s="63"/>
      <c r="J456" s="76"/>
      <c r="K456" s="76"/>
      <c r="L456" s="37"/>
      <c r="M456" s="37"/>
      <c r="N456" s="76"/>
      <c r="O456" s="76"/>
      <c r="P456" s="37"/>
      <c r="Q456" s="37"/>
      <c r="R456" s="76"/>
      <c r="S456" s="63"/>
      <c r="T456" s="76"/>
    </row>
    <row r="457" spans="2:20" x14ac:dyDescent="0.35">
      <c r="B457" s="35"/>
      <c r="C457" s="74"/>
      <c r="D457" s="75"/>
      <c r="E457" s="75"/>
      <c r="F457" s="75"/>
      <c r="G457" s="76"/>
      <c r="H457" s="63"/>
      <c r="I457" s="63"/>
      <c r="J457" s="76"/>
      <c r="K457" s="76"/>
      <c r="L457" s="37"/>
      <c r="M457" s="37"/>
      <c r="N457" s="76"/>
      <c r="O457" s="76"/>
      <c r="P457" s="37"/>
      <c r="Q457" s="37"/>
      <c r="R457" s="76"/>
      <c r="S457" s="63"/>
      <c r="T457" s="76"/>
    </row>
    <row r="458" spans="2:20" x14ac:dyDescent="0.35">
      <c r="B458" s="35"/>
      <c r="C458" s="74"/>
      <c r="D458" s="75"/>
      <c r="E458" s="75"/>
      <c r="F458" s="75"/>
      <c r="G458" s="76"/>
      <c r="H458" s="63"/>
      <c r="I458" s="63"/>
      <c r="J458" s="76"/>
      <c r="K458" s="76"/>
      <c r="L458" s="37"/>
      <c r="M458" s="37"/>
      <c r="N458" s="76"/>
      <c r="O458" s="76"/>
      <c r="P458" s="37"/>
      <c r="Q458" s="37"/>
      <c r="R458" s="76"/>
      <c r="S458" s="63"/>
      <c r="T458" s="76"/>
    </row>
    <row r="459" spans="2:20" x14ac:dyDescent="0.35">
      <c r="B459" s="35"/>
      <c r="C459" s="74"/>
      <c r="D459" s="75"/>
      <c r="E459" s="75"/>
      <c r="F459" s="75"/>
      <c r="G459" s="76"/>
      <c r="H459" s="63"/>
      <c r="I459" s="63"/>
      <c r="J459" s="76"/>
      <c r="K459" s="76"/>
      <c r="L459" s="37"/>
      <c r="M459" s="37"/>
      <c r="N459" s="76"/>
      <c r="O459" s="76"/>
      <c r="P459" s="37"/>
      <c r="Q459" s="37"/>
      <c r="R459" s="76"/>
      <c r="S459" s="63"/>
      <c r="T459" s="76"/>
    </row>
    <row r="460" spans="2:20" x14ac:dyDescent="0.35">
      <c r="B460" s="35"/>
      <c r="C460" s="74"/>
      <c r="D460" s="75"/>
      <c r="E460" s="75"/>
      <c r="F460" s="75"/>
      <c r="G460" s="76"/>
      <c r="H460" s="63"/>
      <c r="I460" s="63"/>
      <c r="J460" s="76"/>
      <c r="K460" s="76"/>
      <c r="L460" s="37"/>
      <c r="M460" s="37"/>
      <c r="N460" s="76"/>
      <c r="O460" s="76"/>
      <c r="P460" s="37"/>
      <c r="Q460" s="37"/>
      <c r="R460" s="76"/>
      <c r="S460" s="63"/>
      <c r="T460" s="76"/>
    </row>
    <row r="461" spans="2:20" x14ac:dyDescent="0.35">
      <c r="B461" s="35"/>
      <c r="C461" s="74"/>
      <c r="D461" s="75"/>
      <c r="E461" s="75"/>
      <c r="F461" s="75"/>
      <c r="G461" s="76"/>
      <c r="H461" s="63"/>
      <c r="I461" s="63"/>
      <c r="J461" s="76"/>
      <c r="K461" s="76"/>
      <c r="L461" s="37"/>
      <c r="M461" s="37"/>
      <c r="N461" s="76"/>
      <c r="O461" s="76"/>
      <c r="P461" s="37"/>
      <c r="Q461" s="37"/>
      <c r="R461" s="76"/>
      <c r="S461" s="63"/>
      <c r="T461" s="76"/>
    </row>
    <row r="462" spans="2:20" x14ac:dyDescent="0.35">
      <c r="B462" s="35"/>
      <c r="C462" s="74"/>
      <c r="D462" s="75"/>
      <c r="E462" s="75"/>
      <c r="F462" s="75"/>
      <c r="G462" s="76"/>
      <c r="H462" s="63"/>
      <c r="I462" s="63"/>
      <c r="J462" s="76"/>
      <c r="K462" s="76"/>
      <c r="L462" s="37"/>
      <c r="M462" s="37"/>
      <c r="N462" s="76"/>
      <c r="O462" s="76"/>
      <c r="P462" s="37"/>
      <c r="Q462" s="37"/>
      <c r="R462" s="76"/>
      <c r="S462" s="63"/>
      <c r="T462" s="76"/>
    </row>
    <row r="463" spans="2:20" x14ac:dyDescent="0.35">
      <c r="B463" s="35"/>
      <c r="C463" s="74"/>
      <c r="D463" s="75"/>
      <c r="E463" s="75"/>
      <c r="F463" s="75"/>
      <c r="G463" s="76"/>
      <c r="H463" s="63"/>
      <c r="I463" s="63"/>
      <c r="J463" s="76"/>
      <c r="K463" s="76"/>
      <c r="L463" s="37"/>
      <c r="M463" s="37"/>
      <c r="N463" s="76"/>
      <c r="O463" s="76"/>
      <c r="P463" s="37"/>
      <c r="Q463" s="37"/>
      <c r="R463" s="76"/>
      <c r="S463" s="63"/>
      <c r="T463" s="76"/>
    </row>
    <row r="464" spans="2:20" x14ac:dyDescent="0.35">
      <c r="B464" s="35"/>
      <c r="C464" s="74"/>
      <c r="D464" s="75"/>
      <c r="E464" s="75"/>
      <c r="F464" s="75"/>
      <c r="G464" s="76"/>
      <c r="H464" s="63"/>
      <c r="I464" s="63"/>
      <c r="J464" s="76"/>
      <c r="K464" s="76"/>
      <c r="L464" s="37"/>
      <c r="M464" s="37"/>
      <c r="N464" s="76"/>
      <c r="O464" s="76"/>
      <c r="P464" s="37"/>
      <c r="Q464" s="37"/>
      <c r="R464" s="76"/>
      <c r="S464" s="63"/>
      <c r="T464" s="76"/>
    </row>
    <row r="465" spans="2:20" x14ac:dyDescent="0.35">
      <c r="B465" s="35"/>
      <c r="C465" s="74"/>
      <c r="D465" s="75"/>
      <c r="E465" s="75"/>
      <c r="F465" s="75"/>
      <c r="G465" s="76"/>
      <c r="H465" s="63"/>
      <c r="I465" s="63"/>
      <c r="J465" s="76"/>
      <c r="K465" s="76"/>
      <c r="L465" s="37"/>
      <c r="M465" s="37"/>
      <c r="N465" s="76"/>
      <c r="O465" s="76"/>
      <c r="P465" s="37"/>
      <c r="Q465" s="37"/>
      <c r="R465" s="76"/>
      <c r="S465" s="63"/>
      <c r="T465" s="76"/>
    </row>
    <row r="466" spans="2:20" x14ac:dyDescent="0.35">
      <c r="B466" s="35"/>
      <c r="C466" s="74"/>
      <c r="D466" s="75"/>
      <c r="E466" s="75"/>
      <c r="F466" s="75"/>
      <c r="G466" s="76"/>
      <c r="H466" s="63"/>
      <c r="I466" s="63"/>
      <c r="J466" s="76"/>
      <c r="K466" s="76"/>
      <c r="L466" s="37"/>
      <c r="M466" s="37"/>
      <c r="N466" s="76"/>
      <c r="O466" s="76"/>
      <c r="P466" s="37"/>
      <c r="Q466" s="37"/>
      <c r="R466" s="76"/>
      <c r="S466" s="63"/>
      <c r="T466" s="76"/>
    </row>
    <row r="467" spans="2:20" x14ac:dyDescent="0.35">
      <c r="B467" s="35"/>
      <c r="C467" s="74"/>
      <c r="D467" s="75"/>
      <c r="E467" s="75"/>
      <c r="F467" s="75"/>
      <c r="G467" s="76"/>
      <c r="H467" s="63"/>
      <c r="I467" s="63"/>
      <c r="J467" s="76"/>
      <c r="K467" s="76"/>
      <c r="L467" s="37"/>
      <c r="M467" s="37"/>
      <c r="N467" s="76"/>
      <c r="O467" s="76"/>
      <c r="P467" s="37"/>
      <c r="Q467" s="37"/>
      <c r="R467" s="76"/>
      <c r="S467" s="63"/>
      <c r="T467" s="76"/>
    </row>
    <row r="468" spans="2:20" x14ac:dyDescent="0.35">
      <c r="B468" s="35"/>
      <c r="C468" s="74"/>
      <c r="D468" s="75"/>
      <c r="E468" s="75"/>
      <c r="F468" s="75"/>
      <c r="G468" s="76"/>
      <c r="H468" s="63"/>
      <c r="I468" s="63"/>
      <c r="J468" s="76"/>
      <c r="K468" s="76"/>
      <c r="L468" s="37"/>
      <c r="M468" s="37"/>
      <c r="N468" s="76"/>
      <c r="O468" s="76"/>
      <c r="P468" s="37"/>
      <c r="Q468" s="37"/>
      <c r="R468" s="76"/>
      <c r="S468" s="63"/>
      <c r="T468" s="76"/>
    </row>
    <row r="469" spans="2:20" x14ac:dyDescent="0.35">
      <c r="B469" s="35"/>
      <c r="C469" s="74"/>
      <c r="D469" s="75"/>
      <c r="E469" s="75"/>
      <c r="F469" s="75"/>
      <c r="G469" s="76"/>
      <c r="H469" s="63"/>
      <c r="I469" s="63"/>
      <c r="J469" s="76"/>
      <c r="K469" s="76"/>
      <c r="L469" s="37"/>
      <c r="M469" s="37"/>
      <c r="N469" s="76"/>
      <c r="O469" s="76"/>
      <c r="P469" s="37"/>
      <c r="Q469" s="37"/>
      <c r="R469" s="76"/>
      <c r="S469" s="63"/>
      <c r="T469" s="76"/>
    </row>
    <row r="470" spans="2:20" x14ac:dyDescent="0.35">
      <c r="B470" s="35"/>
      <c r="C470" s="74"/>
      <c r="D470" s="75"/>
      <c r="E470" s="75"/>
      <c r="F470" s="75"/>
      <c r="G470" s="76"/>
      <c r="H470" s="63"/>
      <c r="I470" s="63"/>
      <c r="J470" s="76"/>
      <c r="K470" s="76"/>
      <c r="L470" s="37"/>
      <c r="M470" s="37"/>
      <c r="N470" s="76"/>
      <c r="O470" s="76"/>
      <c r="P470" s="37"/>
      <c r="Q470" s="37"/>
      <c r="R470" s="76"/>
      <c r="S470" s="63"/>
      <c r="T470" s="76"/>
    </row>
    <row r="471" spans="2:20" x14ac:dyDescent="0.35">
      <c r="B471" s="35"/>
      <c r="C471" s="74"/>
      <c r="D471" s="75"/>
      <c r="E471" s="75"/>
      <c r="F471" s="75"/>
      <c r="G471" s="76"/>
      <c r="H471" s="63"/>
      <c r="I471" s="63"/>
      <c r="J471" s="76"/>
      <c r="K471" s="76"/>
      <c r="L471" s="37"/>
      <c r="M471" s="37"/>
      <c r="N471" s="76"/>
      <c r="O471" s="76"/>
      <c r="P471" s="37"/>
      <c r="Q471" s="37"/>
      <c r="R471" s="76"/>
      <c r="S471" s="63"/>
      <c r="T471" s="76"/>
    </row>
    <row r="472" spans="2:20" x14ac:dyDescent="0.35">
      <c r="B472" s="35"/>
      <c r="C472" s="74"/>
      <c r="D472" s="75"/>
      <c r="E472" s="75"/>
      <c r="F472" s="75"/>
      <c r="G472" s="76"/>
      <c r="H472" s="63"/>
      <c r="I472" s="63"/>
      <c r="J472" s="76"/>
      <c r="K472" s="76"/>
      <c r="L472" s="37"/>
      <c r="M472" s="37"/>
      <c r="N472" s="76"/>
      <c r="O472" s="76"/>
      <c r="P472" s="37"/>
      <c r="Q472" s="37"/>
      <c r="R472" s="76"/>
      <c r="S472" s="63"/>
      <c r="T472" s="76"/>
    </row>
    <row r="473" spans="2:20" x14ac:dyDescent="0.35">
      <c r="B473" s="35"/>
      <c r="C473" s="74"/>
      <c r="D473" s="75"/>
      <c r="E473" s="75"/>
      <c r="F473" s="75"/>
      <c r="G473" s="76"/>
      <c r="H473" s="63"/>
      <c r="I473" s="63"/>
      <c r="J473" s="76"/>
      <c r="K473" s="76"/>
      <c r="L473" s="37"/>
      <c r="M473" s="37"/>
      <c r="N473" s="76"/>
      <c r="O473" s="76"/>
      <c r="P473" s="37"/>
      <c r="Q473" s="37"/>
      <c r="R473" s="76"/>
      <c r="S473" s="63"/>
      <c r="T473" s="76"/>
    </row>
    <row r="474" spans="2:20" x14ac:dyDescent="0.35">
      <c r="B474" s="35"/>
      <c r="C474" s="74"/>
      <c r="D474" s="75"/>
      <c r="E474" s="75"/>
      <c r="F474" s="75"/>
      <c r="G474" s="76"/>
      <c r="H474" s="63"/>
      <c r="I474" s="63"/>
      <c r="J474" s="76"/>
      <c r="K474" s="76"/>
      <c r="L474" s="37"/>
      <c r="M474" s="37"/>
      <c r="N474" s="76"/>
      <c r="O474" s="76"/>
      <c r="P474" s="37"/>
      <c r="Q474" s="37"/>
      <c r="R474" s="76"/>
      <c r="S474" s="63"/>
      <c r="T474" s="76"/>
    </row>
    <row r="475" spans="2:20" x14ac:dyDescent="0.35">
      <c r="B475" s="35"/>
      <c r="C475" s="74"/>
      <c r="D475" s="75"/>
      <c r="E475" s="75"/>
      <c r="F475" s="75"/>
      <c r="G475" s="76"/>
      <c r="H475" s="63"/>
      <c r="I475" s="63"/>
      <c r="J475" s="76"/>
      <c r="K475" s="76"/>
      <c r="L475" s="37"/>
      <c r="M475" s="37"/>
      <c r="N475" s="76"/>
      <c r="O475" s="76"/>
      <c r="P475" s="37"/>
      <c r="Q475" s="37"/>
      <c r="R475" s="76"/>
      <c r="S475" s="63"/>
      <c r="T475" s="76"/>
    </row>
    <row r="476" spans="2:20" x14ac:dyDescent="0.35">
      <c r="B476" s="35"/>
      <c r="C476" s="74"/>
      <c r="D476" s="75"/>
      <c r="E476" s="75"/>
      <c r="F476" s="75"/>
      <c r="G476" s="76"/>
      <c r="H476" s="63"/>
      <c r="I476" s="63"/>
      <c r="J476" s="76"/>
      <c r="K476" s="76"/>
      <c r="L476" s="37"/>
      <c r="M476" s="37"/>
      <c r="N476" s="76"/>
      <c r="O476" s="76"/>
      <c r="P476" s="37"/>
      <c r="Q476" s="37"/>
      <c r="R476" s="76"/>
      <c r="S476" s="63"/>
      <c r="T476" s="76"/>
    </row>
    <row r="477" spans="2:20" x14ac:dyDescent="0.35">
      <c r="B477" s="35"/>
      <c r="C477" s="74"/>
      <c r="D477" s="75"/>
      <c r="E477" s="75"/>
      <c r="F477" s="75"/>
      <c r="G477" s="76"/>
      <c r="H477" s="63"/>
      <c r="I477" s="63"/>
      <c r="J477" s="76"/>
      <c r="K477" s="76"/>
      <c r="L477" s="37"/>
      <c r="M477" s="37"/>
      <c r="N477" s="76"/>
      <c r="O477" s="76"/>
      <c r="P477" s="37"/>
      <c r="Q477" s="37"/>
      <c r="R477" s="76"/>
      <c r="S477" s="63"/>
      <c r="T477" s="76"/>
    </row>
    <row r="478" spans="2:20" x14ac:dyDescent="0.35">
      <c r="B478" s="35"/>
      <c r="C478" s="74"/>
      <c r="D478" s="75"/>
      <c r="E478" s="75"/>
      <c r="F478" s="75"/>
      <c r="G478" s="76"/>
      <c r="H478" s="63"/>
      <c r="I478" s="63"/>
      <c r="J478" s="76"/>
      <c r="K478" s="76"/>
      <c r="L478" s="37"/>
      <c r="M478" s="37"/>
      <c r="N478" s="76"/>
      <c r="O478" s="76"/>
      <c r="P478" s="37"/>
      <c r="Q478" s="37"/>
      <c r="R478" s="76"/>
      <c r="S478" s="63"/>
      <c r="T478" s="76"/>
    </row>
    <row r="479" spans="2:20" x14ac:dyDescent="0.35">
      <c r="B479" s="35"/>
      <c r="C479" s="74"/>
      <c r="D479" s="75"/>
      <c r="E479" s="75"/>
      <c r="F479" s="75"/>
      <c r="G479" s="76"/>
      <c r="H479" s="63"/>
      <c r="I479" s="63"/>
      <c r="J479" s="76"/>
      <c r="K479" s="76"/>
      <c r="L479" s="37"/>
      <c r="M479" s="37"/>
      <c r="N479" s="76"/>
      <c r="O479" s="76"/>
      <c r="P479" s="37"/>
      <c r="Q479" s="37"/>
      <c r="R479" s="76"/>
      <c r="S479" s="63"/>
      <c r="T479" s="76"/>
    </row>
    <row r="480" spans="2:20" x14ac:dyDescent="0.35">
      <c r="B480" s="35"/>
      <c r="C480" s="74"/>
      <c r="D480" s="75"/>
      <c r="E480" s="75"/>
      <c r="F480" s="75"/>
      <c r="G480" s="76"/>
      <c r="H480" s="63"/>
      <c r="I480" s="63"/>
      <c r="J480" s="76"/>
      <c r="K480" s="76"/>
      <c r="L480" s="37"/>
      <c r="M480" s="37"/>
      <c r="N480" s="76"/>
      <c r="O480" s="76"/>
      <c r="P480" s="37"/>
      <c r="Q480" s="37"/>
      <c r="R480" s="76"/>
      <c r="S480" s="63"/>
      <c r="T480" s="76"/>
    </row>
    <row r="481" spans="2:20" x14ac:dyDescent="0.35">
      <c r="B481" s="35"/>
      <c r="C481" s="74"/>
      <c r="D481" s="75"/>
      <c r="E481" s="75"/>
      <c r="F481" s="75"/>
      <c r="G481" s="76"/>
      <c r="H481" s="63"/>
      <c r="I481" s="63"/>
      <c r="J481" s="76"/>
      <c r="K481" s="76"/>
      <c r="L481" s="37"/>
      <c r="M481" s="37"/>
      <c r="N481" s="76"/>
      <c r="O481" s="76"/>
      <c r="P481" s="37"/>
      <c r="Q481" s="37"/>
      <c r="R481" s="76"/>
      <c r="S481" s="63"/>
      <c r="T481" s="76"/>
    </row>
    <row r="482" spans="2:20" x14ac:dyDescent="0.35">
      <c r="B482" s="35"/>
      <c r="C482" s="74"/>
      <c r="D482" s="75"/>
      <c r="E482" s="75"/>
      <c r="F482" s="75"/>
      <c r="G482" s="76"/>
      <c r="H482" s="63"/>
      <c r="I482" s="63"/>
      <c r="J482" s="76"/>
      <c r="K482" s="76"/>
      <c r="L482" s="37"/>
      <c r="M482" s="37"/>
      <c r="N482" s="76"/>
      <c r="O482" s="76"/>
      <c r="P482" s="37"/>
      <c r="Q482" s="37"/>
      <c r="R482" s="76"/>
      <c r="S482" s="63"/>
      <c r="T482" s="76"/>
    </row>
    <row r="483" spans="2:20" x14ac:dyDescent="0.35">
      <c r="B483" s="35"/>
      <c r="C483" s="74"/>
      <c r="D483" s="75"/>
      <c r="E483" s="75"/>
      <c r="F483" s="75"/>
      <c r="G483" s="76"/>
      <c r="H483" s="63"/>
      <c r="I483" s="63"/>
      <c r="J483" s="76"/>
      <c r="K483" s="76"/>
      <c r="L483" s="37"/>
      <c r="M483" s="37"/>
      <c r="N483" s="76"/>
      <c r="O483" s="76"/>
      <c r="P483" s="37"/>
      <c r="Q483" s="37"/>
      <c r="R483" s="76"/>
      <c r="S483" s="63"/>
      <c r="T483" s="76"/>
    </row>
    <row r="484" spans="2:20" x14ac:dyDescent="0.35">
      <c r="B484" s="35"/>
      <c r="C484" s="74"/>
      <c r="D484" s="75"/>
      <c r="E484" s="75"/>
      <c r="F484" s="75"/>
      <c r="G484" s="76"/>
      <c r="H484" s="63"/>
      <c r="I484" s="63"/>
      <c r="J484" s="76"/>
      <c r="K484" s="76"/>
      <c r="L484" s="37"/>
      <c r="M484" s="37"/>
      <c r="N484" s="76"/>
      <c r="O484" s="76"/>
      <c r="P484" s="37"/>
      <c r="Q484" s="37"/>
      <c r="R484" s="76"/>
      <c r="S484" s="63"/>
      <c r="T484" s="76"/>
    </row>
    <row r="485" spans="2:20" x14ac:dyDescent="0.35">
      <c r="B485" s="35"/>
      <c r="C485" s="74"/>
      <c r="D485" s="75"/>
      <c r="E485" s="75"/>
      <c r="F485" s="75"/>
      <c r="G485" s="76"/>
      <c r="H485" s="63"/>
      <c r="I485" s="63"/>
      <c r="J485" s="76"/>
      <c r="K485" s="76"/>
      <c r="L485" s="37"/>
      <c r="M485" s="37"/>
      <c r="N485" s="76"/>
      <c r="O485" s="76"/>
      <c r="P485" s="37"/>
      <c r="Q485" s="37"/>
      <c r="R485" s="76"/>
      <c r="S485" s="63"/>
      <c r="T485" s="76"/>
    </row>
    <row r="486" spans="2:20" x14ac:dyDescent="0.35">
      <c r="B486" s="35"/>
      <c r="C486" s="74"/>
      <c r="D486" s="75"/>
      <c r="E486" s="75"/>
      <c r="F486" s="75"/>
      <c r="G486" s="76"/>
      <c r="H486" s="63"/>
      <c r="I486" s="63"/>
      <c r="J486" s="76"/>
      <c r="K486" s="76"/>
      <c r="L486" s="37"/>
      <c r="M486" s="37"/>
      <c r="N486" s="76"/>
      <c r="O486" s="76"/>
      <c r="P486" s="37"/>
      <c r="Q486" s="37"/>
      <c r="R486" s="76"/>
      <c r="S486" s="63"/>
      <c r="T486" s="76"/>
    </row>
    <row r="487" spans="2:20" x14ac:dyDescent="0.35">
      <c r="B487" s="35"/>
      <c r="C487" s="74"/>
      <c r="D487" s="75"/>
      <c r="E487" s="75"/>
      <c r="F487" s="75"/>
      <c r="G487" s="76"/>
      <c r="H487" s="63"/>
      <c r="I487" s="63"/>
      <c r="J487" s="76"/>
      <c r="K487" s="76"/>
      <c r="L487" s="37"/>
      <c r="M487" s="37"/>
      <c r="N487" s="76"/>
      <c r="O487" s="76"/>
      <c r="P487" s="37"/>
      <c r="Q487" s="37"/>
      <c r="R487" s="76"/>
      <c r="S487" s="63"/>
      <c r="T487" s="76"/>
    </row>
    <row r="488" spans="2:20" x14ac:dyDescent="0.35">
      <c r="B488" s="35"/>
      <c r="C488" s="74"/>
      <c r="D488" s="75"/>
      <c r="E488" s="75"/>
      <c r="F488" s="75"/>
      <c r="G488" s="76"/>
      <c r="H488" s="63"/>
      <c r="I488" s="63"/>
      <c r="J488" s="76"/>
      <c r="K488" s="76"/>
      <c r="L488" s="37"/>
      <c r="M488" s="37"/>
      <c r="N488" s="76"/>
      <c r="O488" s="76"/>
      <c r="P488" s="37"/>
      <c r="Q488" s="37"/>
      <c r="R488" s="76"/>
      <c r="S488" s="63"/>
      <c r="T488" s="76"/>
    </row>
    <row r="489" spans="2:20" x14ac:dyDescent="0.35">
      <c r="B489" s="35"/>
      <c r="C489" s="74"/>
      <c r="D489" s="75"/>
      <c r="E489" s="75"/>
      <c r="F489" s="75"/>
      <c r="G489" s="76"/>
      <c r="H489" s="63"/>
      <c r="I489" s="63"/>
      <c r="J489" s="76"/>
      <c r="K489" s="76"/>
      <c r="L489" s="37"/>
      <c r="M489" s="37"/>
      <c r="N489" s="76"/>
      <c r="O489" s="76"/>
      <c r="P489" s="37"/>
      <c r="Q489" s="37"/>
      <c r="R489" s="76"/>
      <c r="S489" s="63"/>
      <c r="T489" s="76"/>
    </row>
    <row r="490" spans="2:20" x14ac:dyDescent="0.35">
      <c r="B490" s="35"/>
      <c r="C490" s="74"/>
      <c r="D490" s="75"/>
      <c r="E490" s="75"/>
      <c r="F490" s="75"/>
      <c r="G490" s="76"/>
      <c r="H490" s="63"/>
      <c r="I490" s="63"/>
      <c r="J490" s="76"/>
      <c r="K490" s="76"/>
      <c r="L490" s="37"/>
      <c r="M490" s="37"/>
      <c r="N490" s="76"/>
      <c r="O490" s="76"/>
      <c r="P490" s="37"/>
      <c r="Q490" s="37"/>
      <c r="R490" s="76"/>
      <c r="S490" s="63"/>
      <c r="T490" s="76"/>
    </row>
    <row r="491" spans="2:20" x14ac:dyDescent="0.35">
      <c r="B491" s="35"/>
      <c r="C491" s="74"/>
      <c r="D491" s="75"/>
      <c r="E491" s="75"/>
      <c r="F491" s="75"/>
      <c r="G491" s="76"/>
      <c r="H491" s="63"/>
      <c r="I491" s="63"/>
      <c r="J491" s="76"/>
      <c r="K491" s="76"/>
      <c r="L491" s="37"/>
      <c r="M491" s="37"/>
      <c r="N491" s="76"/>
      <c r="O491" s="76"/>
      <c r="P491" s="37"/>
      <c r="Q491" s="37"/>
      <c r="R491" s="76"/>
      <c r="S491" s="63"/>
      <c r="T491" s="76"/>
    </row>
    <row r="492" spans="2:20" x14ac:dyDescent="0.35">
      <c r="B492" s="35"/>
      <c r="C492" s="74"/>
      <c r="D492" s="75"/>
      <c r="E492" s="75"/>
      <c r="F492" s="75"/>
      <c r="G492" s="76"/>
      <c r="H492" s="63"/>
      <c r="I492" s="63"/>
      <c r="J492" s="76"/>
      <c r="K492" s="76"/>
      <c r="L492" s="37"/>
      <c r="M492" s="37"/>
      <c r="N492" s="76"/>
      <c r="O492" s="76"/>
      <c r="P492" s="37"/>
      <c r="Q492" s="37"/>
      <c r="R492" s="76"/>
      <c r="S492" s="63"/>
      <c r="T492" s="76"/>
    </row>
    <row r="493" spans="2:20" x14ac:dyDescent="0.35">
      <c r="B493" s="35"/>
      <c r="C493" s="74"/>
      <c r="D493" s="75"/>
      <c r="E493" s="75"/>
      <c r="F493" s="75"/>
      <c r="G493" s="76"/>
      <c r="H493" s="63"/>
      <c r="I493" s="63"/>
      <c r="J493" s="76"/>
      <c r="K493" s="76"/>
      <c r="L493" s="37"/>
      <c r="M493" s="37"/>
      <c r="N493" s="76"/>
      <c r="O493" s="76"/>
      <c r="P493" s="37"/>
      <c r="Q493" s="37"/>
      <c r="R493" s="76"/>
      <c r="S493" s="63"/>
      <c r="T493" s="76"/>
    </row>
    <row r="494" spans="2:20" x14ac:dyDescent="0.35">
      <c r="B494" s="35"/>
      <c r="C494" s="74"/>
      <c r="D494" s="75"/>
      <c r="E494" s="75"/>
      <c r="F494" s="75"/>
      <c r="G494" s="76"/>
      <c r="H494" s="63"/>
      <c r="I494" s="63"/>
      <c r="J494" s="76"/>
      <c r="K494" s="76"/>
      <c r="L494" s="37"/>
      <c r="M494" s="37"/>
      <c r="N494" s="76"/>
      <c r="O494" s="76"/>
      <c r="P494" s="37"/>
      <c r="Q494" s="37"/>
      <c r="R494" s="76"/>
      <c r="S494" s="63"/>
      <c r="T494" s="76"/>
    </row>
    <row r="495" spans="2:20" x14ac:dyDescent="0.35">
      <c r="B495" s="35"/>
      <c r="C495" s="74"/>
      <c r="D495" s="75"/>
      <c r="E495" s="75"/>
      <c r="F495" s="75"/>
      <c r="G495" s="76"/>
      <c r="H495" s="63"/>
      <c r="I495" s="63"/>
      <c r="J495" s="76"/>
      <c r="K495" s="76"/>
      <c r="L495" s="37"/>
      <c r="M495" s="37"/>
      <c r="N495" s="76"/>
      <c r="O495" s="76"/>
      <c r="P495" s="37"/>
      <c r="Q495" s="37"/>
      <c r="R495" s="76"/>
      <c r="S495" s="63"/>
      <c r="T495" s="76"/>
    </row>
    <row r="496" spans="2:20" x14ac:dyDescent="0.35">
      <c r="B496" s="35"/>
      <c r="C496" s="74"/>
      <c r="D496" s="75"/>
      <c r="E496" s="75"/>
      <c r="F496" s="75"/>
      <c r="G496" s="76"/>
      <c r="H496" s="63"/>
      <c r="I496" s="63"/>
      <c r="J496" s="76"/>
      <c r="K496" s="76"/>
      <c r="L496" s="37"/>
      <c r="M496" s="37"/>
      <c r="N496" s="76"/>
      <c r="O496" s="76"/>
      <c r="P496" s="37"/>
      <c r="Q496" s="37"/>
      <c r="R496" s="76"/>
      <c r="S496" s="63"/>
      <c r="T496" s="76"/>
    </row>
    <row r="497" spans="2:20" x14ac:dyDescent="0.35">
      <c r="B497" s="35"/>
      <c r="C497" s="74"/>
      <c r="D497" s="75"/>
      <c r="E497" s="75"/>
      <c r="F497" s="75"/>
      <c r="G497" s="76"/>
      <c r="H497" s="63"/>
      <c r="I497" s="63"/>
      <c r="J497" s="76"/>
      <c r="K497" s="76"/>
      <c r="L497" s="37"/>
      <c r="M497" s="37"/>
      <c r="N497" s="76"/>
      <c r="O497" s="76"/>
      <c r="P497" s="37"/>
      <c r="Q497" s="37"/>
      <c r="R497" s="76"/>
      <c r="S497" s="63"/>
      <c r="T497" s="76"/>
    </row>
    <row r="498" spans="2:20" x14ac:dyDescent="0.35">
      <c r="B498" s="35"/>
      <c r="C498" s="74"/>
      <c r="D498" s="75"/>
      <c r="E498" s="75"/>
      <c r="F498" s="75"/>
      <c r="G498" s="76"/>
      <c r="H498" s="63"/>
      <c r="I498" s="63"/>
      <c r="J498" s="76"/>
      <c r="K498" s="76"/>
      <c r="L498" s="37"/>
      <c r="M498" s="37"/>
      <c r="N498" s="76"/>
      <c r="O498" s="76"/>
      <c r="P498" s="37"/>
      <c r="Q498" s="37"/>
      <c r="R498" s="76"/>
      <c r="S498" s="63"/>
      <c r="T498" s="76"/>
    </row>
    <row r="499" spans="2:20" x14ac:dyDescent="0.35">
      <c r="B499" s="35"/>
      <c r="C499" s="74"/>
      <c r="D499" s="75"/>
      <c r="E499" s="75"/>
      <c r="F499" s="75"/>
      <c r="G499" s="76"/>
      <c r="H499" s="63"/>
      <c r="I499" s="63"/>
      <c r="J499" s="76"/>
      <c r="K499" s="76"/>
      <c r="L499" s="37"/>
      <c r="M499" s="37"/>
      <c r="N499" s="76"/>
      <c r="O499" s="76"/>
      <c r="P499" s="37"/>
      <c r="Q499" s="37"/>
      <c r="R499" s="76"/>
      <c r="S499" s="63"/>
      <c r="T499" s="76"/>
    </row>
    <row r="500" spans="2:20" x14ac:dyDescent="0.35">
      <c r="B500" s="35"/>
      <c r="C500" s="74"/>
      <c r="D500" s="75"/>
      <c r="E500" s="75"/>
      <c r="F500" s="75"/>
      <c r="G500" s="76"/>
      <c r="H500" s="63"/>
      <c r="I500" s="63"/>
      <c r="J500" s="76"/>
      <c r="K500" s="76"/>
      <c r="L500" s="37"/>
      <c r="M500" s="37"/>
      <c r="N500" s="76"/>
      <c r="O500" s="76"/>
      <c r="P500" s="37"/>
      <c r="Q500" s="37"/>
      <c r="R500" s="76"/>
      <c r="S500" s="63"/>
      <c r="T500" s="76"/>
    </row>
    <row r="501" spans="2:20" x14ac:dyDescent="0.35">
      <c r="B501" s="35"/>
      <c r="C501" s="74"/>
      <c r="D501" s="75"/>
      <c r="E501" s="75"/>
      <c r="F501" s="75"/>
      <c r="G501" s="76"/>
      <c r="H501" s="63"/>
      <c r="I501" s="63"/>
      <c r="J501" s="76"/>
      <c r="K501" s="76"/>
      <c r="L501" s="37"/>
      <c r="M501" s="37"/>
      <c r="N501" s="76"/>
      <c r="O501" s="76"/>
      <c r="P501" s="37"/>
      <c r="Q501" s="37"/>
      <c r="R501" s="76"/>
      <c r="S501" s="63"/>
      <c r="T501" s="76"/>
    </row>
    <row r="502" spans="2:20" x14ac:dyDescent="0.35">
      <c r="B502" s="35"/>
      <c r="C502" s="74"/>
      <c r="D502" s="75"/>
      <c r="E502" s="75"/>
      <c r="F502" s="75"/>
      <c r="G502" s="76"/>
      <c r="H502" s="63"/>
      <c r="I502" s="63"/>
      <c r="J502" s="76"/>
      <c r="K502" s="76"/>
      <c r="L502" s="37"/>
      <c r="M502" s="37"/>
      <c r="N502" s="76"/>
      <c r="O502" s="76"/>
      <c r="P502" s="37"/>
      <c r="Q502" s="37"/>
      <c r="R502" s="76"/>
      <c r="S502" s="63"/>
      <c r="T502" s="76"/>
    </row>
    <row r="503" spans="2:20" x14ac:dyDescent="0.35">
      <c r="B503" s="35"/>
      <c r="C503" s="74"/>
      <c r="D503" s="75"/>
      <c r="E503" s="75"/>
      <c r="F503" s="75"/>
      <c r="G503" s="76"/>
      <c r="H503" s="63"/>
      <c r="I503" s="63"/>
      <c r="J503" s="76"/>
      <c r="K503" s="76"/>
      <c r="L503" s="37"/>
      <c r="M503" s="37"/>
      <c r="N503" s="76"/>
      <c r="O503" s="76"/>
      <c r="P503" s="37"/>
      <c r="Q503" s="37"/>
      <c r="R503" s="76"/>
      <c r="S503" s="63"/>
      <c r="T503" s="76"/>
    </row>
    <row r="504" spans="2:20" x14ac:dyDescent="0.35">
      <c r="B504" s="35"/>
      <c r="C504" s="74"/>
      <c r="D504" s="75"/>
      <c r="E504" s="75"/>
      <c r="F504" s="75"/>
      <c r="G504" s="76"/>
      <c r="H504" s="63"/>
      <c r="I504" s="63"/>
      <c r="J504" s="76"/>
      <c r="K504" s="76"/>
      <c r="L504" s="37"/>
      <c r="M504" s="37"/>
      <c r="N504" s="76"/>
      <c r="O504" s="76"/>
      <c r="P504" s="37"/>
      <c r="Q504" s="37"/>
      <c r="R504" s="76"/>
      <c r="S504" s="63"/>
      <c r="T504" s="76"/>
    </row>
    <row r="505" spans="2:20" x14ac:dyDescent="0.35">
      <c r="B505" s="35"/>
      <c r="C505" s="74"/>
      <c r="D505" s="75"/>
      <c r="E505" s="75"/>
      <c r="F505" s="75"/>
      <c r="G505" s="76"/>
      <c r="H505" s="63"/>
      <c r="I505" s="63"/>
      <c r="J505" s="76"/>
      <c r="K505" s="76"/>
      <c r="L505" s="37"/>
      <c r="M505" s="37"/>
      <c r="N505" s="76"/>
      <c r="O505" s="76"/>
      <c r="P505" s="37"/>
      <c r="Q505" s="37"/>
      <c r="R505" s="76"/>
      <c r="S505" s="63"/>
      <c r="T505" s="76"/>
    </row>
    <row r="506" spans="2:20" x14ac:dyDescent="0.35">
      <c r="B506" s="35"/>
      <c r="C506" s="74"/>
      <c r="D506" s="75"/>
      <c r="E506" s="75"/>
      <c r="F506" s="75"/>
      <c r="G506" s="76"/>
      <c r="H506" s="63"/>
      <c r="I506" s="63"/>
      <c r="J506" s="76"/>
      <c r="K506" s="76"/>
      <c r="L506" s="37"/>
      <c r="M506" s="37"/>
      <c r="N506" s="76"/>
      <c r="O506" s="76"/>
      <c r="P506" s="37"/>
      <c r="Q506" s="37"/>
      <c r="R506" s="76"/>
      <c r="S506" s="63"/>
      <c r="T506" s="76"/>
    </row>
    <row r="507" spans="2:20" x14ac:dyDescent="0.35">
      <c r="B507" s="35"/>
      <c r="C507" s="74"/>
      <c r="D507" s="75"/>
      <c r="E507" s="75"/>
      <c r="F507" s="75"/>
      <c r="G507" s="76"/>
      <c r="H507" s="63"/>
      <c r="I507" s="63"/>
      <c r="J507" s="76"/>
      <c r="K507" s="76"/>
      <c r="L507" s="37"/>
      <c r="M507" s="37"/>
      <c r="N507" s="76"/>
      <c r="O507" s="76"/>
      <c r="P507" s="37"/>
      <c r="Q507" s="37"/>
      <c r="R507" s="76"/>
      <c r="S507" s="63"/>
      <c r="T507" s="76"/>
    </row>
    <row r="508" spans="2:20" x14ac:dyDescent="0.35">
      <c r="B508" s="35"/>
      <c r="C508" s="74"/>
      <c r="D508" s="75"/>
      <c r="E508" s="75"/>
      <c r="F508" s="75"/>
      <c r="G508" s="76"/>
      <c r="H508" s="63"/>
      <c r="I508" s="63"/>
      <c r="J508" s="76"/>
      <c r="K508" s="76"/>
      <c r="L508" s="37"/>
      <c r="M508" s="37"/>
      <c r="N508" s="76"/>
      <c r="O508" s="76"/>
      <c r="P508" s="37"/>
      <c r="Q508" s="37"/>
      <c r="R508" s="76"/>
      <c r="S508" s="63"/>
      <c r="T508" s="76"/>
    </row>
    <row r="509" spans="2:20" x14ac:dyDescent="0.35">
      <c r="B509" s="35"/>
      <c r="C509" s="74"/>
      <c r="D509" s="75"/>
      <c r="E509" s="75"/>
      <c r="F509" s="75"/>
      <c r="G509" s="76"/>
      <c r="H509" s="63"/>
      <c r="I509" s="63"/>
      <c r="J509" s="76"/>
      <c r="K509" s="76"/>
      <c r="L509" s="37"/>
      <c r="M509" s="37"/>
      <c r="N509" s="76"/>
      <c r="O509" s="76"/>
      <c r="P509" s="37"/>
      <c r="Q509" s="37"/>
      <c r="R509" s="76"/>
      <c r="S509" s="63"/>
      <c r="T509" s="76"/>
    </row>
    <row r="510" spans="2:20" x14ac:dyDescent="0.35">
      <c r="B510" s="35"/>
      <c r="C510" s="74"/>
      <c r="D510" s="75"/>
      <c r="E510" s="75"/>
      <c r="F510" s="75"/>
      <c r="G510" s="76"/>
      <c r="H510" s="63"/>
      <c r="I510" s="63"/>
      <c r="J510" s="76"/>
      <c r="K510" s="76"/>
      <c r="L510" s="37"/>
      <c r="M510" s="37"/>
      <c r="N510" s="76"/>
      <c r="O510" s="76"/>
      <c r="P510" s="37"/>
      <c r="Q510" s="37"/>
      <c r="R510" s="76"/>
      <c r="S510" s="63"/>
      <c r="T510" s="76"/>
    </row>
    <row r="511" spans="2:20" x14ac:dyDescent="0.35">
      <c r="B511" s="35"/>
      <c r="C511" s="74"/>
      <c r="D511" s="75"/>
      <c r="E511" s="75"/>
      <c r="F511" s="75"/>
      <c r="G511" s="76"/>
      <c r="H511" s="63"/>
      <c r="I511" s="63"/>
      <c r="J511" s="76"/>
      <c r="K511" s="76"/>
      <c r="L511" s="37"/>
      <c r="M511" s="37"/>
      <c r="N511" s="76"/>
      <c r="O511" s="76"/>
      <c r="P511" s="37"/>
      <c r="Q511" s="37"/>
      <c r="R511" s="76"/>
      <c r="S511" s="63"/>
      <c r="T511" s="76"/>
    </row>
    <row r="512" spans="2:20" x14ac:dyDescent="0.35">
      <c r="B512" s="35"/>
      <c r="C512" s="74"/>
      <c r="D512" s="75"/>
      <c r="E512" s="75"/>
      <c r="F512" s="75"/>
      <c r="G512" s="76"/>
      <c r="H512" s="63"/>
      <c r="I512" s="63"/>
      <c r="J512" s="76"/>
      <c r="K512" s="76"/>
      <c r="L512" s="37"/>
      <c r="M512" s="37"/>
      <c r="N512" s="76"/>
      <c r="O512" s="76"/>
      <c r="P512" s="37"/>
      <c r="Q512" s="37"/>
      <c r="R512" s="76"/>
      <c r="S512" s="63"/>
      <c r="T512" s="76"/>
    </row>
    <row r="513" spans="2:20" x14ac:dyDescent="0.35">
      <c r="B513" s="35"/>
      <c r="C513" s="74"/>
      <c r="D513" s="75"/>
      <c r="E513" s="75"/>
      <c r="F513" s="75"/>
      <c r="G513" s="76"/>
      <c r="H513" s="63"/>
      <c r="I513" s="63"/>
      <c r="J513" s="76"/>
      <c r="K513" s="76"/>
      <c r="L513" s="37"/>
      <c r="M513" s="37"/>
      <c r="N513" s="76"/>
      <c r="O513" s="76"/>
      <c r="P513" s="37"/>
      <c r="Q513" s="37"/>
      <c r="R513" s="76"/>
      <c r="S513" s="63"/>
      <c r="T513" s="76"/>
    </row>
    <row r="514" spans="2:20" x14ac:dyDescent="0.35">
      <c r="B514" s="35"/>
      <c r="C514" s="74"/>
      <c r="D514" s="75"/>
      <c r="E514" s="75"/>
      <c r="F514" s="75"/>
      <c r="G514" s="76"/>
      <c r="H514" s="63"/>
      <c r="I514" s="63"/>
      <c r="J514" s="76"/>
      <c r="K514" s="76"/>
      <c r="L514" s="37"/>
      <c r="M514" s="37"/>
      <c r="N514" s="76"/>
      <c r="O514" s="76"/>
      <c r="P514" s="37"/>
      <c r="Q514" s="37"/>
      <c r="R514" s="76"/>
      <c r="S514" s="63"/>
      <c r="T514" s="76"/>
    </row>
    <row r="515" spans="2:20" x14ac:dyDescent="0.35">
      <c r="B515" s="35"/>
      <c r="C515" s="74"/>
      <c r="D515" s="75"/>
      <c r="E515" s="75"/>
      <c r="F515" s="75"/>
      <c r="G515" s="76"/>
      <c r="H515" s="63"/>
      <c r="I515" s="63"/>
      <c r="J515" s="76"/>
      <c r="K515" s="76"/>
      <c r="L515" s="37"/>
      <c r="M515" s="37"/>
      <c r="N515" s="76"/>
      <c r="O515" s="76"/>
      <c r="P515" s="37"/>
      <c r="Q515" s="37"/>
      <c r="R515" s="76"/>
      <c r="S515" s="63"/>
      <c r="T515" s="76"/>
    </row>
    <row r="516" spans="2:20" x14ac:dyDescent="0.35">
      <c r="B516" s="35"/>
      <c r="C516" s="74"/>
      <c r="D516" s="75"/>
      <c r="E516" s="75"/>
      <c r="F516" s="75"/>
      <c r="G516" s="76"/>
      <c r="H516" s="63"/>
      <c r="I516" s="63"/>
      <c r="J516" s="76"/>
      <c r="K516" s="76"/>
      <c r="L516" s="37"/>
      <c r="M516" s="37"/>
      <c r="N516" s="76"/>
      <c r="O516" s="76"/>
      <c r="P516" s="37"/>
      <c r="Q516" s="37"/>
      <c r="R516" s="76"/>
      <c r="S516" s="63"/>
      <c r="T516" s="76"/>
    </row>
    <row r="517" spans="2:20" x14ac:dyDescent="0.35">
      <c r="B517" s="35"/>
      <c r="C517" s="74"/>
      <c r="D517" s="75"/>
      <c r="E517" s="75"/>
      <c r="F517" s="75"/>
      <c r="G517" s="76"/>
      <c r="H517" s="63"/>
      <c r="I517" s="63"/>
      <c r="J517" s="76"/>
      <c r="K517" s="76"/>
      <c r="L517" s="37"/>
      <c r="M517" s="37"/>
      <c r="N517" s="76"/>
      <c r="O517" s="76"/>
      <c r="P517" s="37"/>
      <c r="Q517" s="37"/>
      <c r="R517" s="76"/>
      <c r="S517" s="63"/>
      <c r="T517" s="76"/>
    </row>
    <row r="518" spans="2:20" x14ac:dyDescent="0.35">
      <c r="B518" s="35"/>
      <c r="C518" s="74"/>
      <c r="D518" s="75"/>
      <c r="E518" s="75"/>
      <c r="F518" s="75"/>
      <c r="G518" s="76"/>
      <c r="H518" s="63"/>
      <c r="I518" s="63"/>
      <c r="J518" s="76"/>
      <c r="K518" s="76"/>
      <c r="L518" s="37"/>
      <c r="M518" s="37"/>
      <c r="N518" s="76"/>
      <c r="O518" s="76"/>
      <c r="P518" s="37"/>
      <c r="Q518" s="37"/>
      <c r="R518" s="76"/>
      <c r="S518" s="63"/>
      <c r="T518" s="76"/>
    </row>
    <row r="519" spans="2:20" x14ac:dyDescent="0.35">
      <c r="B519" s="35"/>
      <c r="C519" s="74"/>
      <c r="D519" s="75"/>
      <c r="E519" s="75"/>
      <c r="F519" s="75"/>
      <c r="G519" s="76"/>
      <c r="H519" s="63"/>
      <c r="I519" s="63"/>
      <c r="J519" s="76"/>
      <c r="K519" s="76"/>
      <c r="L519" s="37"/>
      <c r="M519" s="37"/>
      <c r="N519" s="76"/>
      <c r="O519" s="76"/>
      <c r="P519" s="37"/>
      <c r="Q519" s="37"/>
      <c r="R519" s="76"/>
      <c r="S519" s="63"/>
      <c r="T519" s="76"/>
    </row>
    <row r="520" spans="2:20" x14ac:dyDescent="0.35">
      <c r="B520" s="35"/>
      <c r="C520" s="74"/>
      <c r="D520" s="75"/>
      <c r="E520" s="75"/>
      <c r="F520" s="75"/>
      <c r="G520" s="76"/>
      <c r="H520" s="63"/>
      <c r="I520" s="63"/>
      <c r="J520" s="76"/>
      <c r="K520" s="76"/>
      <c r="L520" s="37"/>
      <c r="M520" s="37"/>
      <c r="N520" s="76"/>
      <c r="O520" s="76"/>
      <c r="P520" s="37"/>
      <c r="Q520" s="37"/>
      <c r="R520" s="76"/>
      <c r="S520" s="63"/>
      <c r="T520" s="76"/>
    </row>
    <row r="521" spans="2:20" x14ac:dyDescent="0.35">
      <c r="B521" s="35"/>
      <c r="C521" s="74"/>
      <c r="D521" s="75"/>
      <c r="E521" s="75"/>
      <c r="F521" s="75"/>
      <c r="G521" s="76"/>
      <c r="H521" s="63"/>
      <c r="I521" s="63"/>
      <c r="J521" s="76"/>
      <c r="K521" s="76"/>
      <c r="L521" s="37"/>
      <c r="M521" s="37"/>
      <c r="N521" s="76"/>
      <c r="O521" s="76"/>
      <c r="P521" s="37"/>
      <c r="Q521" s="37"/>
      <c r="R521" s="76"/>
      <c r="S521" s="63"/>
      <c r="T521" s="76"/>
    </row>
    <row r="522" spans="2:20" x14ac:dyDescent="0.35">
      <c r="B522" s="35"/>
      <c r="C522" s="74"/>
      <c r="D522" s="75"/>
      <c r="E522" s="75"/>
      <c r="F522" s="75"/>
      <c r="G522" s="76"/>
      <c r="H522" s="63"/>
      <c r="I522" s="63"/>
      <c r="J522" s="76"/>
      <c r="K522" s="76"/>
      <c r="L522" s="37"/>
      <c r="M522" s="37"/>
      <c r="N522" s="76"/>
      <c r="O522" s="76"/>
      <c r="P522" s="37"/>
      <c r="Q522" s="37"/>
      <c r="R522" s="76"/>
      <c r="S522" s="63"/>
      <c r="T522" s="76"/>
    </row>
    <row r="523" spans="2:20" x14ac:dyDescent="0.35">
      <c r="B523" s="35"/>
      <c r="C523" s="74"/>
      <c r="D523" s="75"/>
      <c r="E523" s="75"/>
      <c r="F523" s="75"/>
      <c r="G523" s="76"/>
      <c r="H523" s="63"/>
      <c r="I523" s="63"/>
      <c r="J523" s="76"/>
      <c r="K523" s="76"/>
      <c r="L523" s="37"/>
      <c r="M523" s="37"/>
      <c r="N523" s="76"/>
      <c r="O523" s="76"/>
      <c r="P523" s="37"/>
      <c r="Q523" s="37"/>
      <c r="R523" s="76"/>
      <c r="S523" s="63"/>
      <c r="T523" s="76"/>
    </row>
    <row r="524" spans="2:20" x14ac:dyDescent="0.35">
      <c r="B524" s="35"/>
      <c r="C524" s="74"/>
      <c r="D524" s="75"/>
      <c r="E524" s="75"/>
      <c r="F524" s="75"/>
      <c r="G524" s="76"/>
      <c r="H524" s="63"/>
      <c r="I524" s="63"/>
      <c r="J524" s="76"/>
      <c r="K524" s="76"/>
      <c r="L524" s="37"/>
      <c r="M524" s="37"/>
      <c r="N524" s="76"/>
      <c r="O524" s="76"/>
      <c r="P524" s="37"/>
      <c r="Q524" s="37"/>
      <c r="R524" s="76"/>
      <c r="S524" s="63"/>
      <c r="T524" s="76"/>
    </row>
    <row r="525" spans="2:20" x14ac:dyDescent="0.35">
      <c r="B525" s="35"/>
      <c r="C525" s="74"/>
      <c r="D525" s="75"/>
      <c r="E525" s="75"/>
      <c r="F525" s="75"/>
      <c r="G525" s="76"/>
      <c r="H525" s="63"/>
      <c r="I525" s="63"/>
      <c r="J525" s="76"/>
      <c r="K525" s="76"/>
      <c r="L525" s="37"/>
      <c r="M525" s="37"/>
      <c r="N525" s="76"/>
      <c r="O525" s="76"/>
      <c r="P525" s="37"/>
      <c r="Q525" s="37"/>
      <c r="R525" s="76"/>
      <c r="S525" s="63"/>
      <c r="T525" s="76"/>
    </row>
    <row r="526" spans="2:20" x14ac:dyDescent="0.35">
      <c r="B526" s="35"/>
      <c r="C526" s="74"/>
      <c r="D526" s="75"/>
      <c r="E526" s="75"/>
      <c r="F526" s="75"/>
      <c r="G526" s="76"/>
      <c r="H526" s="63"/>
      <c r="I526" s="63"/>
      <c r="J526" s="76"/>
      <c r="K526" s="76"/>
      <c r="L526" s="37"/>
      <c r="M526" s="37"/>
      <c r="N526" s="76"/>
      <c r="O526" s="76"/>
      <c r="P526" s="37"/>
      <c r="Q526" s="37"/>
      <c r="R526" s="76"/>
      <c r="S526" s="63"/>
      <c r="T526" s="76"/>
    </row>
    <row r="527" spans="2:20" x14ac:dyDescent="0.35">
      <c r="B527" s="35"/>
      <c r="C527" s="74"/>
      <c r="D527" s="75"/>
      <c r="E527" s="75"/>
      <c r="F527" s="75"/>
      <c r="G527" s="76"/>
      <c r="H527" s="63"/>
      <c r="I527" s="63"/>
      <c r="J527" s="76"/>
      <c r="K527" s="76"/>
      <c r="L527" s="37"/>
      <c r="M527" s="37"/>
      <c r="N527" s="76"/>
      <c r="O527" s="76"/>
      <c r="P527" s="37"/>
      <c r="Q527" s="37"/>
      <c r="R527" s="76"/>
      <c r="S527" s="63"/>
      <c r="T527" s="76"/>
    </row>
    <row r="528" spans="2:20" x14ac:dyDescent="0.35">
      <c r="B528" s="35"/>
      <c r="C528" s="74"/>
      <c r="D528" s="75"/>
      <c r="E528" s="75"/>
      <c r="F528" s="75"/>
      <c r="G528" s="76"/>
      <c r="H528" s="63"/>
      <c r="I528" s="63"/>
      <c r="J528" s="76"/>
      <c r="K528" s="76"/>
      <c r="L528" s="37"/>
      <c r="M528" s="37"/>
      <c r="N528" s="76"/>
      <c r="O528" s="76"/>
      <c r="P528" s="37"/>
      <c r="Q528" s="37"/>
      <c r="R528" s="76"/>
      <c r="S528" s="63"/>
      <c r="T528" s="76"/>
    </row>
    <row r="529" spans="2:20" x14ac:dyDescent="0.35">
      <c r="B529" s="35"/>
      <c r="C529" s="74"/>
      <c r="D529" s="75"/>
      <c r="E529" s="75"/>
      <c r="F529" s="75"/>
      <c r="G529" s="76"/>
      <c r="H529" s="63"/>
      <c r="I529" s="63"/>
      <c r="J529" s="76"/>
      <c r="K529" s="76"/>
      <c r="L529" s="37"/>
      <c r="M529" s="37"/>
      <c r="N529" s="76"/>
      <c r="O529" s="76"/>
      <c r="P529" s="37"/>
      <c r="Q529" s="37"/>
      <c r="R529" s="76"/>
      <c r="S529" s="63"/>
      <c r="T529" s="76"/>
    </row>
    <row r="530" spans="2:20" x14ac:dyDescent="0.35">
      <c r="B530" s="35"/>
      <c r="C530" s="74"/>
      <c r="D530" s="75"/>
      <c r="E530" s="75"/>
      <c r="F530" s="75"/>
      <c r="G530" s="76"/>
      <c r="H530" s="63"/>
      <c r="I530" s="63"/>
      <c r="J530" s="76"/>
      <c r="K530" s="76"/>
      <c r="L530" s="37"/>
      <c r="M530" s="37"/>
      <c r="N530" s="76"/>
      <c r="O530" s="76"/>
      <c r="P530" s="37"/>
      <c r="Q530" s="37"/>
      <c r="R530" s="76"/>
      <c r="S530" s="63"/>
      <c r="T530" s="76"/>
    </row>
    <row r="531" spans="2:20" x14ac:dyDescent="0.35">
      <c r="B531" s="35"/>
      <c r="C531" s="74"/>
      <c r="D531" s="75"/>
      <c r="E531" s="75"/>
      <c r="F531" s="75"/>
      <c r="G531" s="76"/>
      <c r="H531" s="63"/>
      <c r="I531" s="63"/>
      <c r="J531" s="76"/>
      <c r="K531" s="76"/>
      <c r="L531" s="37"/>
      <c r="M531" s="37"/>
      <c r="N531" s="76"/>
      <c r="O531" s="76"/>
      <c r="P531" s="37"/>
      <c r="Q531" s="37"/>
      <c r="R531" s="76"/>
      <c r="S531" s="63"/>
      <c r="T531" s="76"/>
    </row>
    <row r="532" spans="2:20" x14ac:dyDescent="0.35">
      <c r="B532" s="35"/>
      <c r="C532" s="74"/>
      <c r="D532" s="75"/>
      <c r="E532" s="75"/>
      <c r="F532" s="75"/>
      <c r="G532" s="76"/>
      <c r="H532" s="63"/>
      <c r="I532" s="63"/>
      <c r="J532" s="76"/>
      <c r="K532" s="76"/>
      <c r="L532" s="37"/>
      <c r="M532" s="37"/>
      <c r="N532" s="76"/>
      <c r="O532" s="76"/>
      <c r="P532" s="37"/>
      <c r="Q532" s="37"/>
      <c r="R532" s="76"/>
      <c r="S532" s="63"/>
      <c r="T532" s="76"/>
    </row>
    <row r="533" spans="2:20" x14ac:dyDescent="0.35">
      <c r="B533" s="35"/>
      <c r="C533" s="74"/>
      <c r="D533" s="75"/>
      <c r="E533" s="75"/>
      <c r="F533" s="75"/>
      <c r="G533" s="76"/>
      <c r="H533" s="63"/>
      <c r="I533" s="63"/>
      <c r="J533" s="76"/>
      <c r="K533" s="76"/>
      <c r="L533" s="37"/>
      <c r="M533" s="37"/>
      <c r="N533" s="76"/>
      <c r="O533" s="76"/>
      <c r="P533" s="37"/>
      <c r="Q533" s="37"/>
      <c r="R533" s="76"/>
      <c r="S533" s="63"/>
      <c r="T533" s="76"/>
    </row>
    <row r="534" spans="2:20" x14ac:dyDescent="0.35">
      <c r="B534" s="35"/>
      <c r="C534" s="74"/>
      <c r="D534" s="75"/>
      <c r="E534" s="75"/>
      <c r="F534" s="75"/>
      <c r="G534" s="76"/>
      <c r="H534" s="63"/>
      <c r="I534" s="63"/>
      <c r="J534" s="76"/>
      <c r="K534" s="76"/>
      <c r="L534" s="37"/>
      <c r="M534" s="37"/>
      <c r="N534" s="76"/>
      <c r="O534" s="76"/>
      <c r="P534" s="37"/>
      <c r="Q534" s="37"/>
      <c r="R534" s="76"/>
      <c r="S534" s="63"/>
      <c r="T534" s="76"/>
    </row>
    <row r="535" spans="2:20" x14ac:dyDescent="0.35">
      <c r="B535" s="35"/>
      <c r="C535" s="74"/>
      <c r="D535" s="75"/>
      <c r="E535" s="75"/>
      <c r="F535" s="75"/>
      <c r="G535" s="76"/>
      <c r="H535" s="63"/>
      <c r="I535" s="63"/>
      <c r="J535" s="76"/>
      <c r="K535" s="76"/>
      <c r="L535" s="37"/>
      <c r="M535" s="37"/>
      <c r="N535" s="76"/>
      <c r="O535" s="76"/>
      <c r="P535" s="37"/>
      <c r="Q535" s="37"/>
      <c r="R535" s="76"/>
      <c r="S535" s="63"/>
      <c r="T535" s="76"/>
    </row>
    <row r="536" spans="2:20" x14ac:dyDescent="0.35">
      <c r="B536" s="35"/>
      <c r="C536" s="74"/>
      <c r="D536" s="75"/>
      <c r="E536" s="75"/>
      <c r="F536" s="75"/>
      <c r="G536" s="76"/>
      <c r="H536" s="63"/>
      <c r="I536" s="63"/>
      <c r="J536" s="76"/>
      <c r="K536" s="76"/>
      <c r="L536" s="37"/>
      <c r="M536" s="37"/>
      <c r="N536" s="76"/>
      <c r="O536" s="76"/>
      <c r="P536" s="37"/>
      <c r="Q536" s="37"/>
      <c r="R536" s="76"/>
      <c r="S536" s="63"/>
      <c r="T536" s="76"/>
    </row>
    <row r="537" spans="2:20" x14ac:dyDescent="0.35">
      <c r="B537" s="35"/>
      <c r="C537" s="74"/>
      <c r="D537" s="75"/>
      <c r="E537" s="75"/>
      <c r="F537" s="75"/>
      <c r="G537" s="76"/>
      <c r="H537" s="63"/>
      <c r="I537" s="63"/>
      <c r="J537" s="76"/>
      <c r="K537" s="76"/>
      <c r="L537" s="37"/>
      <c r="M537" s="37"/>
      <c r="N537" s="76"/>
      <c r="O537" s="76"/>
      <c r="P537" s="37"/>
      <c r="Q537" s="37"/>
      <c r="R537" s="76"/>
      <c r="S537" s="63"/>
      <c r="T537" s="76"/>
    </row>
    <row r="538" spans="2:20" x14ac:dyDescent="0.35">
      <c r="B538" s="35"/>
      <c r="C538" s="74"/>
      <c r="D538" s="75"/>
      <c r="E538" s="75"/>
      <c r="F538" s="75"/>
      <c r="G538" s="76"/>
      <c r="H538" s="63"/>
      <c r="I538" s="63"/>
      <c r="J538" s="76"/>
      <c r="K538" s="76"/>
      <c r="L538" s="37"/>
      <c r="M538" s="37"/>
      <c r="N538" s="76"/>
      <c r="O538" s="76"/>
      <c r="P538" s="37"/>
      <c r="Q538" s="37"/>
      <c r="R538" s="76"/>
      <c r="S538" s="63"/>
      <c r="T538" s="76"/>
    </row>
    <row r="539" spans="2:20" x14ac:dyDescent="0.35">
      <c r="B539" s="35"/>
      <c r="C539" s="74"/>
      <c r="D539" s="75"/>
      <c r="E539" s="75"/>
      <c r="F539" s="75"/>
      <c r="G539" s="76"/>
      <c r="H539" s="63"/>
      <c r="I539" s="63"/>
      <c r="J539" s="76"/>
      <c r="K539" s="76"/>
      <c r="L539" s="37"/>
      <c r="M539" s="37"/>
      <c r="N539" s="76"/>
      <c r="O539" s="76"/>
      <c r="P539" s="37"/>
      <c r="Q539" s="37"/>
      <c r="R539" s="76"/>
      <c r="S539" s="63"/>
      <c r="T539" s="76"/>
    </row>
    <row r="540" spans="2:20" x14ac:dyDescent="0.35">
      <c r="B540" s="35"/>
      <c r="C540" s="74"/>
      <c r="D540" s="75"/>
      <c r="E540" s="75"/>
      <c r="F540" s="75"/>
      <c r="G540" s="76"/>
      <c r="H540" s="63"/>
      <c r="I540" s="63"/>
      <c r="J540" s="76"/>
      <c r="K540" s="76"/>
      <c r="L540" s="37"/>
      <c r="M540" s="37"/>
      <c r="N540" s="76"/>
      <c r="O540" s="76"/>
      <c r="P540" s="37"/>
      <c r="Q540" s="37"/>
      <c r="R540" s="76"/>
      <c r="S540" s="63"/>
      <c r="T540" s="76"/>
    </row>
    <row r="541" spans="2:20" x14ac:dyDescent="0.35">
      <c r="B541" s="35"/>
      <c r="C541" s="74"/>
      <c r="D541" s="75"/>
      <c r="E541" s="75"/>
      <c r="F541" s="75"/>
      <c r="G541" s="76"/>
      <c r="H541" s="63"/>
      <c r="I541" s="63"/>
      <c r="J541" s="76"/>
      <c r="K541" s="76"/>
      <c r="L541" s="37"/>
      <c r="M541" s="37"/>
      <c r="N541" s="76"/>
      <c r="O541" s="76"/>
      <c r="P541" s="37"/>
      <c r="Q541" s="37"/>
      <c r="R541" s="76"/>
      <c r="S541" s="63"/>
      <c r="T541" s="76"/>
    </row>
    <row r="542" spans="2:20" x14ac:dyDescent="0.35">
      <c r="B542" s="35"/>
      <c r="C542" s="74"/>
      <c r="D542" s="75"/>
      <c r="E542" s="75"/>
      <c r="F542" s="75"/>
      <c r="G542" s="76"/>
      <c r="H542" s="63"/>
      <c r="I542" s="63"/>
      <c r="J542" s="76"/>
      <c r="K542" s="76"/>
      <c r="L542" s="37"/>
      <c r="M542" s="37"/>
      <c r="N542" s="76"/>
      <c r="O542" s="76"/>
      <c r="P542" s="37"/>
      <c r="Q542" s="37"/>
      <c r="R542" s="76"/>
      <c r="S542" s="63"/>
      <c r="T542" s="76"/>
    </row>
    <row r="543" spans="2:20" x14ac:dyDescent="0.35">
      <c r="B543" s="35"/>
      <c r="C543" s="74"/>
      <c r="D543" s="75"/>
      <c r="E543" s="75"/>
      <c r="F543" s="75"/>
      <c r="G543" s="76"/>
      <c r="H543" s="63"/>
      <c r="I543" s="63"/>
      <c r="J543" s="76"/>
      <c r="K543" s="76"/>
      <c r="L543" s="37"/>
      <c r="M543" s="37"/>
      <c r="N543" s="76"/>
      <c r="O543" s="76"/>
      <c r="P543" s="37"/>
      <c r="Q543" s="37"/>
      <c r="R543" s="76"/>
      <c r="S543" s="63"/>
      <c r="T543" s="76"/>
    </row>
    <row r="544" spans="2:20" x14ac:dyDescent="0.35">
      <c r="B544" s="35"/>
      <c r="C544" s="74"/>
      <c r="D544" s="75"/>
      <c r="E544" s="75"/>
      <c r="F544" s="75"/>
      <c r="G544" s="76"/>
      <c r="H544" s="63"/>
      <c r="I544" s="63"/>
      <c r="J544" s="76"/>
      <c r="K544" s="76"/>
      <c r="L544" s="37"/>
      <c r="M544" s="37"/>
      <c r="N544" s="76"/>
      <c r="O544" s="76"/>
      <c r="P544" s="37"/>
      <c r="Q544" s="37"/>
      <c r="R544" s="76"/>
      <c r="S544" s="63"/>
      <c r="T544" s="76"/>
    </row>
    <row r="545" spans="2:20" x14ac:dyDescent="0.35">
      <c r="B545" s="35"/>
      <c r="C545" s="74"/>
      <c r="D545" s="75"/>
      <c r="E545" s="75"/>
      <c r="F545" s="75"/>
      <c r="G545" s="76"/>
      <c r="H545" s="63"/>
      <c r="I545" s="63"/>
      <c r="J545" s="76"/>
      <c r="K545" s="76"/>
      <c r="L545" s="37"/>
      <c r="M545" s="37"/>
      <c r="N545" s="76"/>
      <c r="O545" s="76"/>
      <c r="P545" s="37"/>
      <c r="Q545" s="37"/>
      <c r="R545" s="76"/>
      <c r="S545" s="63"/>
      <c r="T545" s="76"/>
    </row>
    <row r="546" spans="2:20" x14ac:dyDescent="0.35">
      <c r="B546" s="35"/>
      <c r="C546" s="74"/>
      <c r="D546" s="75"/>
      <c r="E546" s="75"/>
      <c r="F546" s="75"/>
      <c r="G546" s="76"/>
      <c r="H546" s="63"/>
      <c r="I546" s="63"/>
      <c r="J546" s="76"/>
      <c r="K546" s="76"/>
      <c r="L546" s="37"/>
      <c r="M546" s="37"/>
      <c r="N546" s="76"/>
      <c r="O546" s="76"/>
      <c r="P546" s="37"/>
      <c r="Q546" s="37"/>
      <c r="R546" s="76"/>
      <c r="S546" s="63"/>
      <c r="T546" s="76"/>
    </row>
    <row r="547" spans="2:20" x14ac:dyDescent="0.35">
      <c r="B547" s="35"/>
      <c r="C547" s="74"/>
      <c r="D547" s="75"/>
      <c r="E547" s="75"/>
      <c r="F547" s="75"/>
      <c r="G547" s="76"/>
      <c r="H547" s="63"/>
      <c r="I547" s="63"/>
      <c r="J547" s="76"/>
      <c r="K547" s="76"/>
      <c r="L547" s="37"/>
      <c r="M547" s="37"/>
      <c r="N547" s="76"/>
      <c r="O547" s="76"/>
      <c r="P547" s="37"/>
      <c r="Q547" s="37"/>
      <c r="R547" s="76"/>
      <c r="S547" s="63"/>
      <c r="T547" s="76"/>
    </row>
    <row r="548" spans="2:20" x14ac:dyDescent="0.35">
      <c r="B548" s="35"/>
      <c r="C548" s="74"/>
      <c r="D548" s="75"/>
      <c r="E548" s="75"/>
      <c r="F548" s="75"/>
      <c r="G548" s="76"/>
      <c r="H548" s="63"/>
      <c r="I548" s="63"/>
      <c r="J548" s="76"/>
      <c r="K548" s="76"/>
      <c r="L548" s="37"/>
      <c r="M548" s="37"/>
      <c r="N548" s="76"/>
      <c r="O548" s="76"/>
      <c r="P548" s="37"/>
      <c r="Q548" s="37"/>
      <c r="R548" s="76"/>
      <c r="S548" s="63"/>
      <c r="T548" s="76"/>
    </row>
    <row r="549" spans="2:20" x14ac:dyDescent="0.35">
      <c r="B549" s="35"/>
      <c r="C549" s="74"/>
      <c r="D549" s="75"/>
      <c r="E549" s="75"/>
      <c r="F549" s="75"/>
      <c r="G549" s="76"/>
      <c r="H549" s="63"/>
      <c r="I549" s="63"/>
      <c r="J549" s="76"/>
      <c r="K549" s="76"/>
      <c r="L549" s="37"/>
      <c r="M549" s="37"/>
      <c r="N549" s="76"/>
      <c r="O549" s="76"/>
      <c r="P549" s="37"/>
      <c r="Q549" s="37"/>
      <c r="R549" s="76"/>
      <c r="S549" s="63"/>
      <c r="T549" s="76"/>
    </row>
    <row r="550" spans="2:20" x14ac:dyDescent="0.35">
      <c r="B550" s="35"/>
      <c r="C550" s="74"/>
      <c r="D550" s="75"/>
      <c r="E550" s="75"/>
      <c r="F550" s="75"/>
      <c r="G550" s="76"/>
      <c r="H550" s="63"/>
      <c r="I550" s="63"/>
      <c r="J550" s="76"/>
      <c r="K550" s="76"/>
      <c r="L550" s="37"/>
      <c r="M550" s="37"/>
      <c r="N550" s="76"/>
      <c r="O550" s="76"/>
      <c r="P550" s="37"/>
      <c r="Q550" s="37"/>
      <c r="R550" s="76"/>
      <c r="S550" s="63"/>
      <c r="T550" s="76"/>
    </row>
    <row r="551" spans="2:20" x14ac:dyDescent="0.35">
      <c r="B551" s="35"/>
      <c r="C551" s="74"/>
      <c r="D551" s="75"/>
      <c r="E551" s="75"/>
      <c r="F551" s="75"/>
      <c r="G551" s="76"/>
      <c r="H551" s="63"/>
      <c r="I551" s="63"/>
      <c r="J551" s="76"/>
      <c r="K551" s="76"/>
      <c r="L551" s="37"/>
      <c r="M551" s="37"/>
      <c r="N551" s="76"/>
      <c r="O551" s="76"/>
      <c r="P551" s="37"/>
      <c r="Q551" s="37"/>
      <c r="R551" s="76"/>
      <c r="S551" s="63"/>
      <c r="T551" s="76"/>
    </row>
    <row r="552" spans="2:20" x14ac:dyDescent="0.35">
      <c r="B552" s="35"/>
      <c r="C552" s="74"/>
      <c r="D552" s="75"/>
      <c r="E552" s="75"/>
      <c r="F552" s="75"/>
      <c r="G552" s="76"/>
      <c r="H552" s="63"/>
      <c r="I552" s="63"/>
      <c r="J552" s="76"/>
      <c r="K552" s="76"/>
      <c r="L552" s="37"/>
      <c r="M552" s="37"/>
      <c r="N552" s="76"/>
      <c r="O552" s="76"/>
      <c r="P552" s="37"/>
      <c r="Q552" s="37"/>
      <c r="R552" s="76"/>
      <c r="S552" s="63"/>
      <c r="T552" s="76"/>
    </row>
    <row r="553" spans="2:20" x14ac:dyDescent="0.35">
      <c r="B553" s="35"/>
      <c r="C553" s="74"/>
      <c r="D553" s="75"/>
      <c r="E553" s="75"/>
      <c r="F553" s="75"/>
      <c r="G553" s="76"/>
      <c r="H553" s="63"/>
      <c r="I553" s="63"/>
      <c r="J553" s="76"/>
      <c r="K553" s="76"/>
      <c r="L553" s="37"/>
      <c r="M553" s="37"/>
      <c r="N553" s="76"/>
      <c r="O553" s="76"/>
      <c r="P553" s="37"/>
      <c r="Q553" s="37"/>
      <c r="R553" s="76"/>
      <c r="S553" s="63"/>
      <c r="T553" s="76"/>
    </row>
    <row r="554" spans="2:20" x14ac:dyDescent="0.35">
      <c r="B554" s="35"/>
      <c r="C554" s="74"/>
      <c r="D554" s="75"/>
      <c r="E554" s="75"/>
      <c r="F554" s="75"/>
      <c r="G554" s="76"/>
      <c r="H554" s="63"/>
      <c r="I554" s="63"/>
      <c r="J554" s="76"/>
      <c r="K554" s="76"/>
      <c r="L554" s="37"/>
      <c r="M554" s="37"/>
      <c r="N554" s="76"/>
      <c r="O554" s="76"/>
      <c r="P554" s="37"/>
      <c r="Q554" s="37"/>
      <c r="R554" s="76"/>
      <c r="S554" s="63"/>
      <c r="T554" s="76"/>
    </row>
    <row r="555" spans="2:20" x14ac:dyDescent="0.35">
      <c r="B555" s="35"/>
      <c r="C555" s="74"/>
      <c r="D555" s="75"/>
      <c r="E555" s="75"/>
      <c r="F555" s="75"/>
      <c r="G555" s="76"/>
      <c r="H555" s="63"/>
      <c r="I555" s="63"/>
      <c r="J555" s="76"/>
      <c r="K555" s="76"/>
      <c r="L555" s="37"/>
      <c r="M555" s="37"/>
      <c r="N555" s="76"/>
      <c r="O555" s="76"/>
      <c r="P555" s="37"/>
      <c r="Q555" s="37"/>
      <c r="R555" s="76"/>
      <c r="S555" s="63"/>
      <c r="T555" s="76"/>
    </row>
    <row r="556" spans="2:20" x14ac:dyDescent="0.35">
      <c r="B556" s="35"/>
      <c r="C556" s="74"/>
      <c r="D556" s="75"/>
      <c r="E556" s="75"/>
      <c r="F556" s="75"/>
      <c r="G556" s="76"/>
      <c r="H556" s="63"/>
      <c r="I556" s="63"/>
      <c r="J556" s="76"/>
      <c r="K556" s="76"/>
      <c r="L556" s="37"/>
      <c r="M556" s="37"/>
      <c r="N556" s="76"/>
      <c r="O556" s="76"/>
      <c r="P556" s="37"/>
      <c r="Q556" s="37"/>
      <c r="R556" s="76"/>
      <c r="S556" s="63"/>
      <c r="T556" s="76"/>
    </row>
    <row r="557" spans="2:20" x14ac:dyDescent="0.35">
      <c r="B557" s="35"/>
      <c r="C557" s="74"/>
      <c r="D557" s="75"/>
      <c r="E557" s="75"/>
      <c r="F557" s="75"/>
      <c r="G557" s="76"/>
      <c r="H557" s="63"/>
      <c r="I557" s="63"/>
      <c r="J557" s="76"/>
      <c r="K557" s="76"/>
      <c r="L557" s="37"/>
      <c r="M557" s="37"/>
      <c r="N557" s="76"/>
      <c r="O557" s="76"/>
      <c r="P557" s="37"/>
      <c r="Q557" s="37"/>
      <c r="R557" s="76"/>
      <c r="S557" s="63"/>
      <c r="T557" s="76"/>
    </row>
    <row r="558" spans="2:20" x14ac:dyDescent="0.35">
      <c r="B558" s="35"/>
      <c r="C558" s="74"/>
      <c r="D558" s="75"/>
      <c r="E558" s="75"/>
      <c r="F558" s="75"/>
      <c r="G558" s="76"/>
      <c r="H558" s="63"/>
      <c r="I558" s="63"/>
      <c r="J558" s="76"/>
      <c r="K558" s="76"/>
      <c r="L558" s="37"/>
      <c r="M558" s="37"/>
      <c r="N558" s="76"/>
      <c r="O558" s="76"/>
      <c r="P558" s="37"/>
      <c r="Q558" s="37"/>
      <c r="R558" s="76"/>
      <c r="S558" s="63"/>
      <c r="T558" s="76"/>
    </row>
    <row r="559" spans="2:20" x14ac:dyDescent="0.35">
      <c r="B559" s="35"/>
      <c r="C559" s="74"/>
      <c r="D559" s="75"/>
      <c r="E559" s="75"/>
      <c r="F559" s="75"/>
      <c r="G559" s="76"/>
      <c r="H559" s="63"/>
      <c r="I559" s="63"/>
      <c r="J559" s="76"/>
      <c r="K559" s="76"/>
      <c r="L559" s="37"/>
      <c r="M559" s="37"/>
      <c r="N559" s="76"/>
      <c r="O559" s="76"/>
      <c r="P559" s="37"/>
      <c r="Q559" s="37"/>
      <c r="R559" s="76"/>
      <c r="S559" s="63"/>
      <c r="T559" s="76"/>
    </row>
    <row r="560" spans="2:20" x14ac:dyDescent="0.35">
      <c r="B560" s="35"/>
      <c r="C560" s="74"/>
      <c r="D560" s="75"/>
      <c r="E560" s="75"/>
      <c r="F560" s="75"/>
      <c r="G560" s="76"/>
      <c r="H560" s="63"/>
      <c r="I560" s="63"/>
      <c r="J560" s="76"/>
      <c r="K560" s="76"/>
      <c r="L560" s="37"/>
      <c r="M560" s="37"/>
      <c r="N560" s="76"/>
      <c r="O560" s="76"/>
      <c r="P560" s="37"/>
      <c r="Q560" s="37"/>
      <c r="R560" s="76"/>
      <c r="S560" s="63"/>
      <c r="T560" s="76"/>
    </row>
    <row r="561" spans="2:20" x14ac:dyDescent="0.35">
      <c r="B561" s="35"/>
      <c r="C561" s="74"/>
      <c r="D561" s="75"/>
      <c r="E561" s="75"/>
      <c r="F561" s="75"/>
      <c r="G561" s="76"/>
      <c r="H561" s="63"/>
      <c r="I561" s="63"/>
      <c r="J561" s="76"/>
      <c r="K561" s="76"/>
      <c r="L561" s="37"/>
      <c r="M561" s="37"/>
      <c r="N561" s="76"/>
      <c r="O561" s="76"/>
      <c r="P561" s="37"/>
      <c r="Q561" s="37"/>
      <c r="R561" s="76"/>
      <c r="S561" s="63"/>
      <c r="T561" s="76"/>
    </row>
    <row r="562" spans="2:20" x14ac:dyDescent="0.35">
      <c r="B562" s="35"/>
      <c r="C562" s="74"/>
      <c r="D562" s="75"/>
      <c r="E562" s="75"/>
      <c r="F562" s="75"/>
      <c r="G562" s="76"/>
      <c r="H562" s="63"/>
      <c r="I562" s="63"/>
      <c r="J562" s="76"/>
      <c r="K562" s="76"/>
      <c r="L562" s="37"/>
      <c r="M562" s="37"/>
      <c r="N562" s="76"/>
      <c r="O562" s="76"/>
      <c r="P562" s="37"/>
      <c r="Q562" s="37"/>
      <c r="R562" s="76"/>
      <c r="S562" s="63"/>
      <c r="T562" s="76"/>
    </row>
    <row r="563" spans="2:20" x14ac:dyDescent="0.35">
      <c r="B563" s="35"/>
      <c r="C563" s="74"/>
      <c r="D563" s="75"/>
      <c r="E563" s="75"/>
      <c r="F563" s="75"/>
      <c r="G563" s="76"/>
      <c r="H563" s="63"/>
      <c r="I563" s="63"/>
      <c r="J563" s="76"/>
      <c r="K563" s="76"/>
      <c r="L563" s="37"/>
      <c r="M563" s="37"/>
      <c r="N563" s="76"/>
      <c r="O563" s="76"/>
      <c r="P563" s="37"/>
      <c r="Q563" s="37"/>
      <c r="R563" s="76"/>
      <c r="S563" s="63"/>
      <c r="T563" s="76"/>
    </row>
    <row r="564" spans="2:20" x14ac:dyDescent="0.35">
      <c r="B564" s="35"/>
      <c r="C564" s="74"/>
      <c r="D564" s="75"/>
      <c r="E564" s="75"/>
      <c r="F564" s="75"/>
      <c r="G564" s="76"/>
      <c r="H564" s="63"/>
      <c r="I564" s="63"/>
      <c r="J564" s="76"/>
      <c r="K564" s="76"/>
      <c r="L564" s="37"/>
      <c r="M564" s="37"/>
      <c r="N564" s="76"/>
      <c r="O564" s="76"/>
      <c r="P564" s="37"/>
      <c r="Q564" s="37"/>
      <c r="R564" s="76"/>
      <c r="S564" s="63"/>
      <c r="T564" s="76"/>
    </row>
    <row r="565" spans="2:20" x14ac:dyDescent="0.35">
      <c r="B565" s="35"/>
      <c r="C565" s="74"/>
      <c r="D565" s="75"/>
      <c r="E565" s="75"/>
      <c r="F565" s="75"/>
      <c r="G565" s="76"/>
      <c r="H565" s="63"/>
      <c r="I565" s="63"/>
      <c r="J565" s="76"/>
      <c r="K565" s="76"/>
      <c r="L565" s="37"/>
      <c r="M565" s="37"/>
      <c r="N565" s="76"/>
      <c r="O565" s="76"/>
      <c r="P565" s="37"/>
      <c r="Q565" s="37"/>
      <c r="R565" s="76"/>
      <c r="S565" s="63"/>
      <c r="T565" s="76"/>
    </row>
    <row r="566" spans="2:20" x14ac:dyDescent="0.35">
      <c r="B566" s="35"/>
      <c r="C566" s="74"/>
      <c r="D566" s="75"/>
      <c r="E566" s="75"/>
      <c r="F566" s="75"/>
      <c r="G566" s="76"/>
      <c r="H566" s="63"/>
      <c r="I566" s="63"/>
      <c r="J566" s="76"/>
      <c r="K566" s="76"/>
      <c r="L566" s="37"/>
      <c r="M566" s="37"/>
      <c r="N566" s="76"/>
      <c r="O566" s="76"/>
      <c r="P566" s="37"/>
      <c r="Q566" s="37"/>
      <c r="R566" s="76"/>
      <c r="S566" s="63"/>
      <c r="T566" s="76"/>
    </row>
    <row r="567" spans="2:20" x14ac:dyDescent="0.35">
      <c r="B567" s="35"/>
      <c r="C567" s="74"/>
      <c r="D567" s="75"/>
      <c r="E567" s="75"/>
      <c r="F567" s="75"/>
      <c r="G567" s="76"/>
      <c r="H567" s="63"/>
      <c r="I567" s="63"/>
      <c r="J567" s="76"/>
      <c r="K567" s="76"/>
      <c r="L567" s="37"/>
      <c r="M567" s="37"/>
      <c r="N567" s="76"/>
      <c r="O567" s="76"/>
      <c r="P567" s="37"/>
      <c r="Q567" s="37"/>
      <c r="R567" s="76"/>
      <c r="S567" s="63"/>
      <c r="T567" s="76"/>
    </row>
    <row r="568" spans="2:20" x14ac:dyDescent="0.35">
      <c r="B568" s="35"/>
      <c r="C568" s="74"/>
      <c r="D568" s="75"/>
      <c r="E568" s="75"/>
      <c r="F568" s="75"/>
      <c r="G568" s="76"/>
      <c r="H568" s="63"/>
      <c r="I568" s="63"/>
      <c r="J568" s="76"/>
      <c r="K568" s="76"/>
      <c r="L568" s="37"/>
      <c r="M568" s="37"/>
      <c r="N568" s="76"/>
      <c r="O568" s="76"/>
      <c r="P568" s="37"/>
      <c r="Q568" s="37"/>
      <c r="R568" s="76"/>
      <c r="S568" s="63"/>
      <c r="T568" s="76"/>
    </row>
    <row r="569" spans="2:20" x14ac:dyDescent="0.35">
      <c r="B569" s="35"/>
      <c r="C569" s="74"/>
      <c r="D569" s="75"/>
      <c r="E569" s="75"/>
      <c r="F569" s="75"/>
      <c r="G569" s="76"/>
      <c r="H569" s="63"/>
      <c r="I569" s="63"/>
      <c r="J569" s="76"/>
      <c r="K569" s="76"/>
      <c r="L569" s="37"/>
      <c r="M569" s="37"/>
      <c r="N569" s="76"/>
      <c r="O569" s="76"/>
      <c r="P569" s="37"/>
      <c r="Q569" s="37"/>
      <c r="R569" s="76"/>
      <c r="S569" s="63"/>
      <c r="T569" s="76"/>
    </row>
    <row r="570" spans="2:20" x14ac:dyDescent="0.35">
      <c r="B570" s="35"/>
      <c r="C570" s="74"/>
      <c r="D570" s="75"/>
      <c r="E570" s="75"/>
      <c r="F570" s="75"/>
      <c r="G570" s="76"/>
      <c r="H570" s="63"/>
      <c r="I570" s="63"/>
      <c r="J570" s="76"/>
      <c r="K570" s="76"/>
      <c r="L570" s="37"/>
      <c r="M570" s="37"/>
      <c r="N570" s="76"/>
      <c r="O570" s="76"/>
      <c r="P570" s="37"/>
      <c r="Q570" s="37"/>
      <c r="R570" s="76"/>
      <c r="S570" s="63"/>
      <c r="T570" s="76"/>
    </row>
    <row r="571" spans="2:20" x14ac:dyDescent="0.35">
      <c r="B571" s="35"/>
      <c r="C571" s="74"/>
      <c r="D571" s="75"/>
      <c r="E571" s="75"/>
      <c r="F571" s="75"/>
      <c r="G571" s="76"/>
      <c r="H571" s="63"/>
      <c r="I571" s="63"/>
      <c r="J571" s="76"/>
      <c r="K571" s="76"/>
      <c r="L571" s="37"/>
      <c r="M571" s="37"/>
      <c r="N571" s="76"/>
      <c r="O571" s="76"/>
      <c r="P571" s="37"/>
      <c r="Q571" s="37"/>
      <c r="R571" s="76"/>
      <c r="S571" s="63"/>
      <c r="T571" s="76"/>
    </row>
    <row r="572" spans="2:20" x14ac:dyDescent="0.35">
      <c r="B572" s="35"/>
      <c r="C572" s="74"/>
      <c r="D572" s="75"/>
      <c r="E572" s="75"/>
      <c r="F572" s="75"/>
      <c r="G572" s="76"/>
      <c r="H572" s="63"/>
      <c r="I572" s="63"/>
      <c r="J572" s="76"/>
      <c r="K572" s="76"/>
      <c r="L572" s="37"/>
      <c r="M572" s="37"/>
      <c r="N572" s="76"/>
      <c r="O572" s="76"/>
      <c r="P572" s="37"/>
      <c r="Q572" s="37"/>
      <c r="R572" s="76"/>
      <c r="S572" s="63"/>
      <c r="T572" s="76"/>
    </row>
    <row r="573" spans="2:20" x14ac:dyDescent="0.35">
      <c r="B573" s="35"/>
      <c r="C573" s="74"/>
      <c r="D573" s="75"/>
      <c r="E573" s="75"/>
      <c r="F573" s="75"/>
      <c r="G573" s="76"/>
      <c r="H573" s="63"/>
      <c r="I573" s="63"/>
      <c r="J573" s="76"/>
      <c r="K573" s="76"/>
      <c r="L573" s="37"/>
      <c r="M573" s="37"/>
      <c r="N573" s="76"/>
      <c r="O573" s="76"/>
      <c r="P573" s="37"/>
      <c r="Q573" s="37"/>
      <c r="R573" s="76"/>
      <c r="S573" s="63"/>
      <c r="T573" s="76"/>
    </row>
    <row r="574" spans="2:20" x14ac:dyDescent="0.35">
      <c r="B574" s="35"/>
      <c r="C574" s="74"/>
      <c r="D574" s="75"/>
      <c r="E574" s="75"/>
      <c r="F574" s="75"/>
      <c r="G574" s="76"/>
      <c r="H574" s="63"/>
      <c r="I574" s="63"/>
      <c r="J574" s="76"/>
      <c r="K574" s="76"/>
      <c r="L574" s="37"/>
      <c r="M574" s="37"/>
      <c r="N574" s="76"/>
      <c r="O574" s="76"/>
      <c r="P574" s="37"/>
      <c r="Q574" s="37"/>
      <c r="R574" s="76"/>
      <c r="S574" s="63"/>
      <c r="T574" s="76"/>
    </row>
    <row r="575" spans="2:20" x14ac:dyDescent="0.35">
      <c r="B575" s="35"/>
      <c r="C575" s="74"/>
      <c r="D575" s="75"/>
      <c r="E575" s="75"/>
      <c r="F575" s="75"/>
      <c r="G575" s="76"/>
      <c r="H575" s="63"/>
      <c r="I575" s="63"/>
      <c r="J575" s="76"/>
      <c r="K575" s="76"/>
      <c r="L575" s="37"/>
      <c r="M575" s="37"/>
      <c r="N575" s="76"/>
      <c r="O575" s="76"/>
      <c r="P575" s="37"/>
      <c r="Q575" s="37"/>
      <c r="R575" s="76"/>
      <c r="S575" s="63"/>
      <c r="T575" s="76"/>
    </row>
    <row r="576" spans="2:20" x14ac:dyDescent="0.35">
      <c r="B576" s="35"/>
      <c r="C576" s="74"/>
      <c r="D576" s="75"/>
      <c r="E576" s="75"/>
      <c r="F576" s="75"/>
      <c r="G576" s="76"/>
      <c r="H576" s="63"/>
      <c r="I576" s="63"/>
      <c r="J576" s="76"/>
      <c r="K576" s="76"/>
      <c r="L576" s="37"/>
      <c r="M576" s="37"/>
      <c r="N576" s="76"/>
      <c r="O576" s="76"/>
      <c r="P576" s="37"/>
      <c r="Q576" s="37"/>
      <c r="R576" s="76"/>
      <c r="S576" s="63"/>
      <c r="T576" s="76"/>
    </row>
    <row r="577" spans="2:20" x14ac:dyDescent="0.35">
      <c r="B577" s="35"/>
      <c r="C577" s="74"/>
      <c r="D577" s="75"/>
      <c r="E577" s="75"/>
      <c r="F577" s="75"/>
      <c r="G577" s="76"/>
      <c r="H577" s="63"/>
      <c r="I577" s="63"/>
      <c r="J577" s="76"/>
      <c r="K577" s="76"/>
      <c r="L577" s="37"/>
      <c r="M577" s="37"/>
      <c r="N577" s="76"/>
      <c r="O577" s="76"/>
      <c r="P577" s="37"/>
      <c r="Q577" s="37"/>
      <c r="R577" s="76"/>
      <c r="S577" s="63"/>
      <c r="T577" s="76"/>
    </row>
    <row r="578" spans="2:20" x14ac:dyDescent="0.35">
      <c r="B578" s="35"/>
      <c r="C578" s="74"/>
      <c r="D578" s="75"/>
      <c r="E578" s="75"/>
      <c r="F578" s="75"/>
      <c r="G578" s="76"/>
      <c r="H578" s="63"/>
      <c r="I578" s="63"/>
      <c r="J578" s="76"/>
      <c r="K578" s="76"/>
      <c r="L578" s="37"/>
      <c r="M578" s="37"/>
      <c r="N578" s="76"/>
      <c r="O578" s="76"/>
      <c r="P578" s="37"/>
      <c r="Q578" s="37"/>
      <c r="R578" s="76"/>
      <c r="S578" s="63"/>
      <c r="T578" s="76"/>
    </row>
    <row r="579" spans="2:20" x14ac:dyDescent="0.35">
      <c r="B579" s="35"/>
      <c r="C579" s="74"/>
      <c r="D579" s="75"/>
      <c r="E579" s="75"/>
      <c r="F579" s="75"/>
      <c r="G579" s="76"/>
      <c r="H579" s="63"/>
      <c r="I579" s="63"/>
      <c r="J579" s="76"/>
      <c r="K579" s="76"/>
      <c r="L579" s="37"/>
      <c r="M579" s="37"/>
      <c r="N579" s="76"/>
      <c r="O579" s="76"/>
      <c r="P579" s="37"/>
      <c r="Q579" s="37"/>
      <c r="R579" s="76"/>
      <c r="S579" s="63"/>
      <c r="T579" s="76"/>
    </row>
    <row r="580" spans="2:20" x14ac:dyDescent="0.35">
      <c r="B580" s="35"/>
      <c r="C580" s="74"/>
      <c r="D580" s="75"/>
      <c r="E580" s="75"/>
      <c r="F580" s="75"/>
      <c r="G580" s="76"/>
      <c r="H580" s="63"/>
      <c r="I580" s="63"/>
      <c r="J580" s="76"/>
      <c r="K580" s="76"/>
      <c r="L580" s="37"/>
      <c r="M580" s="37"/>
      <c r="N580" s="76"/>
      <c r="O580" s="76"/>
      <c r="P580" s="37"/>
      <c r="Q580" s="37"/>
      <c r="R580" s="76"/>
      <c r="S580" s="63"/>
      <c r="T580" s="76"/>
    </row>
    <row r="581" spans="2:20" x14ac:dyDescent="0.35">
      <c r="B581" s="35"/>
      <c r="C581" s="74"/>
      <c r="D581" s="75"/>
      <c r="E581" s="75"/>
      <c r="F581" s="75"/>
      <c r="G581" s="76"/>
      <c r="H581" s="63"/>
      <c r="I581" s="63"/>
      <c r="J581" s="76"/>
      <c r="K581" s="76"/>
      <c r="L581" s="37"/>
      <c r="M581" s="37"/>
      <c r="N581" s="76"/>
      <c r="O581" s="76"/>
      <c r="P581" s="37"/>
      <c r="Q581" s="37"/>
      <c r="R581" s="76"/>
      <c r="S581" s="63"/>
      <c r="T581" s="76"/>
    </row>
    <row r="582" spans="2:20" x14ac:dyDescent="0.35">
      <c r="B582" s="35"/>
      <c r="C582" s="74"/>
      <c r="D582" s="75"/>
      <c r="E582" s="75"/>
      <c r="F582" s="75"/>
      <c r="G582" s="76"/>
      <c r="H582" s="63"/>
      <c r="I582" s="63"/>
      <c r="J582" s="76"/>
      <c r="K582" s="76"/>
      <c r="L582" s="37"/>
      <c r="M582" s="37"/>
      <c r="N582" s="76"/>
      <c r="O582" s="76"/>
      <c r="P582" s="37"/>
      <c r="Q582" s="37"/>
      <c r="R582" s="76"/>
      <c r="S582" s="63"/>
      <c r="T582" s="76"/>
    </row>
    <row r="583" spans="2:20" x14ac:dyDescent="0.35">
      <c r="B583" s="35"/>
      <c r="C583" s="74"/>
      <c r="D583" s="75"/>
      <c r="E583" s="75"/>
      <c r="F583" s="75"/>
      <c r="G583" s="76"/>
      <c r="H583" s="63"/>
      <c r="I583" s="63"/>
      <c r="J583" s="76"/>
      <c r="K583" s="76"/>
      <c r="L583" s="37"/>
      <c r="M583" s="37"/>
      <c r="N583" s="76"/>
      <c r="O583" s="76"/>
      <c r="P583" s="37"/>
      <c r="Q583" s="37"/>
      <c r="R583" s="76"/>
      <c r="S583" s="63"/>
      <c r="T583" s="76"/>
    </row>
    <row r="584" spans="2:20" x14ac:dyDescent="0.35">
      <c r="B584" s="35"/>
      <c r="C584" s="74"/>
      <c r="D584" s="75"/>
      <c r="E584" s="75"/>
      <c r="F584" s="75"/>
      <c r="G584" s="76"/>
      <c r="H584" s="63"/>
      <c r="I584" s="63"/>
      <c r="J584" s="76"/>
      <c r="K584" s="76"/>
      <c r="L584" s="37"/>
      <c r="M584" s="37"/>
      <c r="N584" s="76"/>
      <c r="O584" s="76"/>
      <c r="P584" s="37"/>
      <c r="Q584" s="37"/>
      <c r="R584" s="76"/>
      <c r="S584" s="63"/>
      <c r="T584" s="76"/>
    </row>
    <row r="585" spans="2:20" x14ac:dyDescent="0.35">
      <c r="B585" s="35"/>
      <c r="C585" s="74"/>
      <c r="D585" s="75"/>
      <c r="E585" s="75"/>
      <c r="F585" s="75"/>
      <c r="G585" s="76"/>
      <c r="H585" s="63"/>
      <c r="I585" s="63"/>
      <c r="J585" s="76"/>
      <c r="K585" s="76"/>
      <c r="L585" s="37"/>
      <c r="M585" s="37"/>
      <c r="N585" s="76"/>
      <c r="O585" s="76"/>
      <c r="P585" s="37"/>
      <c r="Q585" s="37"/>
      <c r="R585" s="76"/>
      <c r="S585" s="63"/>
      <c r="T585" s="76"/>
    </row>
    <row r="586" spans="2:20" x14ac:dyDescent="0.35">
      <c r="B586" s="35"/>
      <c r="C586" s="74"/>
      <c r="D586" s="75"/>
      <c r="E586" s="75"/>
      <c r="F586" s="75"/>
      <c r="G586" s="76"/>
      <c r="H586" s="63"/>
      <c r="I586" s="63"/>
      <c r="J586" s="76"/>
      <c r="K586" s="76"/>
      <c r="L586" s="37"/>
      <c r="M586" s="37"/>
      <c r="N586" s="76"/>
      <c r="O586" s="76"/>
      <c r="P586" s="37"/>
      <c r="Q586" s="37"/>
      <c r="R586" s="76"/>
      <c r="S586" s="63"/>
      <c r="T586" s="76"/>
    </row>
    <row r="587" spans="2:20" x14ac:dyDescent="0.35">
      <c r="B587" s="35"/>
      <c r="C587" s="74"/>
      <c r="D587" s="75"/>
      <c r="E587" s="75"/>
      <c r="F587" s="75"/>
      <c r="G587" s="76"/>
      <c r="H587" s="63"/>
      <c r="I587" s="63"/>
      <c r="J587" s="76"/>
      <c r="K587" s="76"/>
      <c r="L587" s="37"/>
      <c r="M587" s="37"/>
      <c r="N587" s="76"/>
      <c r="O587" s="76"/>
      <c r="P587" s="37"/>
      <c r="Q587" s="37"/>
      <c r="R587" s="76"/>
      <c r="S587" s="63"/>
      <c r="T587" s="76"/>
    </row>
    <row r="588" spans="2:20" x14ac:dyDescent="0.35">
      <c r="B588" s="35"/>
      <c r="C588" s="74"/>
      <c r="D588" s="75"/>
      <c r="E588" s="75"/>
      <c r="F588" s="75"/>
      <c r="G588" s="76"/>
      <c r="H588" s="63"/>
      <c r="I588" s="63"/>
      <c r="J588" s="76"/>
      <c r="K588" s="76"/>
      <c r="L588" s="37"/>
      <c r="M588" s="37"/>
      <c r="N588" s="76"/>
      <c r="O588" s="76"/>
      <c r="P588" s="37"/>
      <c r="Q588" s="37"/>
      <c r="R588" s="76"/>
      <c r="S588" s="63"/>
      <c r="T588" s="76"/>
    </row>
    <row r="589" spans="2:20" x14ac:dyDescent="0.35">
      <c r="B589" s="35"/>
      <c r="C589" s="74"/>
      <c r="D589" s="75"/>
      <c r="E589" s="75"/>
      <c r="F589" s="75"/>
      <c r="G589" s="76"/>
      <c r="H589" s="63"/>
      <c r="I589" s="63"/>
      <c r="J589" s="76"/>
      <c r="K589" s="76"/>
      <c r="L589" s="37"/>
      <c r="M589" s="37"/>
      <c r="N589" s="76"/>
      <c r="O589" s="76"/>
      <c r="P589" s="37"/>
      <c r="Q589" s="37"/>
      <c r="R589" s="76"/>
      <c r="S589" s="63"/>
      <c r="T589" s="76"/>
    </row>
    <row r="590" spans="2:20" x14ac:dyDescent="0.35">
      <c r="B590" s="35"/>
      <c r="C590" s="74"/>
      <c r="D590" s="75"/>
      <c r="E590" s="75"/>
      <c r="F590" s="75"/>
      <c r="G590" s="76"/>
      <c r="H590" s="63"/>
      <c r="I590" s="63"/>
      <c r="J590" s="76"/>
      <c r="K590" s="76"/>
      <c r="L590" s="37"/>
      <c r="M590" s="37"/>
      <c r="N590" s="76"/>
      <c r="O590" s="76"/>
      <c r="P590" s="37"/>
      <c r="Q590" s="37"/>
      <c r="R590" s="76"/>
      <c r="S590" s="63"/>
      <c r="T590" s="76"/>
    </row>
    <row r="591" spans="2:20" x14ac:dyDescent="0.35">
      <c r="B591" s="35"/>
      <c r="C591" s="74"/>
      <c r="D591" s="75"/>
      <c r="E591" s="75"/>
      <c r="F591" s="75"/>
      <c r="G591" s="76"/>
      <c r="H591" s="63"/>
      <c r="I591" s="63"/>
      <c r="J591" s="76"/>
      <c r="K591" s="76"/>
      <c r="L591" s="37"/>
      <c r="M591" s="37"/>
      <c r="N591" s="76"/>
      <c r="O591" s="76"/>
      <c r="P591" s="37"/>
      <c r="Q591" s="37"/>
      <c r="R591" s="76"/>
      <c r="S591" s="63"/>
      <c r="T591" s="76"/>
    </row>
    <row r="592" spans="2:20" x14ac:dyDescent="0.35">
      <c r="B592" s="35"/>
      <c r="C592" s="74"/>
      <c r="D592" s="75"/>
      <c r="E592" s="75"/>
      <c r="F592" s="75"/>
      <c r="G592" s="76"/>
      <c r="H592" s="63"/>
      <c r="I592" s="63"/>
      <c r="J592" s="76"/>
      <c r="K592" s="76"/>
      <c r="L592" s="37"/>
      <c r="M592" s="37"/>
      <c r="N592" s="76"/>
      <c r="O592" s="76"/>
      <c r="P592" s="37"/>
      <c r="Q592" s="37"/>
      <c r="R592" s="76"/>
      <c r="S592" s="63"/>
      <c r="T592" s="76"/>
    </row>
    <row r="593" spans="2:20" x14ac:dyDescent="0.35">
      <c r="B593" s="35"/>
      <c r="C593" s="74"/>
      <c r="D593" s="75"/>
      <c r="E593" s="75"/>
      <c r="F593" s="75"/>
      <c r="G593" s="76"/>
      <c r="H593" s="63"/>
      <c r="I593" s="63"/>
      <c r="J593" s="76"/>
      <c r="K593" s="76"/>
      <c r="L593" s="37"/>
      <c r="M593" s="37"/>
      <c r="N593" s="76"/>
      <c r="O593" s="76"/>
      <c r="P593" s="37"/>
      <c r="Q593" s="37"/>
      <c r="R593" s="76"/>
      <c r="S593" s="63"/>
      <c r="T593" s="76"/>
    </row>
    <row r="594" spans="2:20" x14ac:dyDescent="0.35">
      <c r="B594" s="35"/>
      <c r="C594" s="74"/>
      <c r="D594" s="75"/>
      <c r="E594" s="75"/>
      <c r="F594" s="75"/>
      <c r="G594" s="76"/>
      <c r="H594" s="63"/>
      <c r="I594" s="63"/>
      <c r="J594" s="76"/>
      <c r="K594" s="76"/>
      <c r="L594" s="37"/>
      <c r="M594" s="37"/>
      <c r="N594" s="76"/>
      <c r="O594" s="76"/>
      <c r="P594" s="37"/>
      <c r="Q594" s="37"/>
      <c r="R594" s="76"/>
      <c r="S594" s="63"/>
      <c r="T594" s="76"/>
    </row>
    <row r="595" spans="2:20" x14ac:dyDescent="0.35">
      <c r="B595" s="35"/>
      <c r="C595" s="74"/>
      <c r="D595" s="75"/>
      <c r="E595" s="75"/>
      <c r="F595" s="75"/>
      <c r="G595" s="76"/>
      <c r="H595" s="63"/>
      <c r="I595" s="63"/>
      <c r="J595" s="76"/>
      <c r="K595" s="76"/>
      <c r="L595" s="37"/>
      <c r="M595" s="37"/>
      <c r="N595" s="76"/>
      <c r="O595" s="76"/>
      <c r="P595" s="37"/>
      <c r="Q595" s="37"/>
      <c r="R595" s="76"/>
      <c r="S595" s="63"/>
      <c r="T595" s="76"/>
    </row>
    <row r="596" spans="2:20" x14ac:dyDescent="0.35">
      <c r="B596" s="35"/>
      <c r="C596" s="74"/>
      <c r="D596" s="75"/>
      <c r="E596" s="75"/>
      <c r="F596" s="75"/>
      <c r="G596" s="76"/>
      <c r="H596" s="63"/>
      <c r="I596" s="63"/>
      <c r="J596" s="76"/>
      <c r="K596" s="76"/>
      <c r="L596" s="37"/>
      <c r="M596" s="37"/>
      <c r="N596" s="76"/>
      <c r="O596" s="76"/>
      <c r="P596" s="37"/>
      <c r="Q596" s="37"/>
      <c r="R596" s="76"/>
      <c r="S596" s="63"/>
      <c r="T596" s="76"/>
    </row>
    <row r="597" spans="2:20" x14ac:dyDescent="0.35">
      <c r="B597" s="35"/>
      <c r="C597" s="74"/>
      <c r="D597" s="75"/>
      <c r="E597" s="75"/>
      <c r="F597" s="75"/>
      <c r="G597" s="76"/>
      <c r="H597" s="63"/>
      <c r="I597" s="63"/>
      <c r="J597" s="76"/>
      <c r="K597" s="76"/>
      <c r="L597" s="37"/>
      <c r="M597" s="37"/>
      <c r="N597" s="76"/>
      <c r="O597" s="76"/>
      <c r="P597" s="37"/>
      <c r="Q597" s="37"/>
      <c r="R597" s="76"/>
      <c r="S597" s="63"/>
      <c r="T597" s="76"/>
    </row>
    <row r="598" spans="2:20" x14ac:dyDescent="0.35">
      <c r="B598" s="35"/>
      <c r="C598" s="74"/>
      <c r="D598" s="75"/>
      <c r="E598" s="75"/>
      <c r="F598" s="75"/>
      <c r="G598" s="76"/>
      <c r="H598" s="63"/>
      <c r="I598" s="63"/>
      <c r="J598" s="76"/>
      <c r="K598" s="76"/>
      <c r="L598" s="37"/>
      <c r="M598" s="37"/>
      <c r="N598" s="76"/>
      <c r="O598" s="76"/>
      <c r="P598" s="37"/>
      <c r="Q598" s="37"/>
      <c r="R598" s="76"/>
      <c r="S598" s="63"/>
      <c r="T598" s="76"/>
    </row>
    <row r="599" spans="2:20" x14ac:dyDescent="0.35">
      <c r="B599" s="35"/>
      <c r="C599" s="74"/>
      <c r="D599" s="75"/>
      <c r="E599" s="75"/>
      <c r="F599" s="75"/>
      <c r="G599" s="76"/>
      <c r="H599" s="63"/>
      <c r="I599" s="63"/>
      <c r="J599" s="76"/>
      <c r="K599" s="76"/>
      <c r="L599" s="37"/>
      <c r="M599" s="37"/>
      <c r="N599" s="76"/>
      <c r="O599" s="76"/>
      <c r="P599" s="37"/>
      <c r="Q599" s="37"/>
      <c r="R599" s="76"/>
      <c r="S599" s="63"/>
      <c r="T599" s="76"/>
    </row>
    <row r="600" spans="2:20" x14ac:dyDescent="0.35">
      <c r="B600" s="35"/>
      <c r="C600" s="74"/>
      <c r="D600" s="75"/>
      <c r="E600" s="75"/>
      <c r="F600" s="75"/>
      <c r="G600" s="76"/>
      <c r="H600" s="63"/>
      <c r="I600" s="63"/>
      <c r="J600" s="76"/>
      <c r="K600" s="76"/>
      <c r="L600" s="37"/>
      <c r="M600" s="37"/>
      <c r="N600" s="76"/>
      <c r="O600" s="76"/>
      <c r="P600" s="37"/>
      <c r="Q600" s="37"/>
      <c r="R600" s="76"/>
      <c r="S600" s="63"/>
      <c r="T600" s="76"/>
    </row>
    <row r="601" spans="2:20" x14ac:dyDescent="0.35">
      <c r="B601" s="35"/>
      <c r="C601" s="74"/>
      <c r="D601" s="75"/>
      <c r="E601" s="75"/>
      <c r="F601" s="75"/>
      <c r="G601" s="76"/>
      <c r="H601" s="63"/>
      <c r="I601" s="63"/>
      <c r="J601" s="76"/>
      <c r="K601" s="76"/>
      <c r="L601" s="37"/>
      <c r="M601" s="37"/>
      <c r="N601" s="76"/>
      <c r="O601" s="76"/>
      <c r="P601" s="37"/>
      <c r="Q601" s="37"/>
      <c r="R601" s="76"/>
      <c r="S601" s="63"/>
      <c r="T601" s="76"/>
    </row>
    <row r="602" spans="2:20" x14ac:dyDescent="0.35">
      <c r="B602" s="35"/>
      <c r="C602" s="74"/>
      <c r="D602" s="75"/>
      <c r="E602" s="75"/>
      <c r="F602" s="75"/>
      <c r="G602" s="76"/>
      <c r="H602" s="63"/>
      <c r="I602" s="63"/>
      <c r="J602" s="76"/>
      <c r="K602" s="76"/>
      <c r="L602" s="37"/>
      <c r="M602" s="37"/>
      <c r="N602" s="76"/>
      <c r="O602" s="76"/>
      <c r="P602" s="37"/>
      <c r="Q602" s="37"/>
      <c r="R602" s="76"/>
      <c r="S602" s="63"/>
      <c r="T602" s="76"/>
    </row>
    <row r="603" spans="2:20" x14ac:dyDescent="0.35">
      <c r="B603" s="35"/>
      <c r="C603" s="74"/>
      <c r="D603" s="75"/>
      <c r="E603" s="75"/>
      <c r="F603" s="75"/>
      <c r="G603" s="76"/>
      <c r="H603" s="63"/>
      <c r="I603" s="63"/>
      <c r="J603" s="76"/>
      <c r="K603" s="76"/>
      <c r="L603" s="37"/>
      <c r="M603" s="37"/>
      <c r="N603" s="76"/>
      <c r="O603" s="76"/>
      <c r="P603" s="37"/>
      <c r="Q603" s="37"/>
      <c r="R603" s="76"/>
      <c r="S603" s="63"/>
      <c r="T603" s="76"/>
    </row>
    <row r="604" spans="2:20" x14ac:dyDescent="0.35">
      <c r="B604" s="35"/>
      <c r="C604" s="74"/>
      <c r="D604" s="75"/>
      <c r="E604" s="75"/>
      <c r="F604" s="75"/>
      <c r="G604" s="76"/>
      <c r="H604" s="63"/>
      <c r="I604" s="63"/>
      <c r="J604" s="76"/>
      <c r="K604" s="76"/>
      <c r="L604" s="37"/>
      <c r="M604" s="37"/>
      <c r="N604" s="76"/>
      <c r="O604" s="76"/>
      <c r="P604" s="37"/>
      <c r="Q604" s="37"/>
      <c r="R604" s="76"/>
      <c r="S604" s="63"/>
      <c r="T604" s="76"/>
    </row>
    <row r="605" spans="2:20" x14ac:dyDescent="0.35">
      <c r="B605" s="35"/>
      <c r="C605" s="74"/>
      <c r="D605" s="75"/>
      <c r="E605" s="75"/>
      <c r="F605" s="75"/>
      <c r="G605" s="76"/>
      <c r="H605" s="63"/>
      <c r="I605" s="63"/>
      <c r="J605" s="76"/>
      <c r="K605" s="76"/>
      <c r="L605" s="37"/>
      <c r="M605" s="37"/>
      <c r="N605" s="76"/>
      <c r="O605" s="76"/>
      <c r="P605" s="37"/>
      <c r="Q605" s="37"/>
      <c r="R605" s="76"/>
      <c r="S605" s="63"/>
      <c r="T605" s="76"/>
    </row>
    <row r="606" spans="2:20" x14ac:dyDescent="0.35">
      <c r="B606" s="35"/>
      <c r="C606" s="74"/>
      <c r="D606" s="75"/>
      <c r="E606" s="75"/>
      <c r="F606" s="75"/>
      <c r="G606" s="76"/>
      <c r="H606" s="63"/>
      <c r="I606" s="63"/>
      <c r="J606" s="76"/>
      <c r="K606" s="76"/>
      <c r="L606" s="37"/>
      <c r="M606" s="37"/>
      <c r="N606" s="76"/>
      <c r="O606" s="76"/>
      <c r="P606" s="37"/>
      <c r="Q606" s="37"/>
      <c r="R606" s="76"/>
      <c r="S606" s="63"/>
      <c r="T606" s="76"/>
    </row>
    <row r="607" spans="2:20" x14ac:dyDescent="0.35">
      <c r="B607" s="35"/>
      <c r="C607" s="74"/>
      <c r="D607" s="75"/>
      <c r="E607" s="75"/>
      <c r="F607" s="75"/>
      <c r="G607" s="76"/>
      <c r="H607" s="63"/>
      <c r="I607" s="63"/>
      <c r="J607" s="76"/>
      <c r="K607" s="76"/>
      <c r="L607" s="37"/>
      <c r="M607" s="37"/>
      <c r="N607" s="76"/>
      <c r="O607" s="76"/>
      <c r="P607" s="37"/>
      <c r="Q607" s="37"/>
      <c r="R607" s="76"/>
      <c r="S607" s="63"/>
      <c r="T607" s="76"/>
    </row>
    <row r="608" spans="2:20" x14ac:dyDescent="0.35">
      <c r="B608" s="35"/>
      <c r="C608" s="74"/>
      <c r="D608" s="75"/>
      <c r="E608" s="75"/>
      <c r="F608" s="75"/>
      <c r="G608" s="76"/>
      <c r="H608" s="63"/>
      <c r="I608" s="63"/>
      <c r="J608" s="76"/>
      <c r="K608" s="76"/>
      <c r="L608" s="37"/>
      <c r="M608" s="37"/>
      <c r="N608" s="76"/>
      <c r="O608" s="76"/>
      <c r="P608" s="37"/>
      <c r="Q608" s="37"/>
      <c r="R608" s="76"/>
      <c r="S608" s="63"/>
      <c r="T608" s="76"/>
    </row>
    <row r="609" spans="2:20" x14ac:dyDescent="0.35">
      <c r="B609" s="35"/>
      <c r="C609" s="74"/>
      <c r="D609" s="75"/>
      <c r="E609" s="75"/>
      <c r="F609" s="75"/>
      <c r="G609" s="76"/>
      <c r="H609" s="63"/>
      <c r="I609" s="63"/>
      <c r="J609" s="76"/>
      <c r="K609" s="76"/>
      <c r="L609" s="37"/>
      <c r="M609" s="37"/>
      <c r="N609" s="76"/>
      <c r="O609" s="76"/>
      <c r="P609" s="37"/>
      <c r="Q609" s="37"/>
      <c r="R609" s="76"/>
      <c r="S609" s="63"/>
      <c r="T609" s="76"/>
    </row>
    <row r="610" spans="2:20" x14ac:dyDescent="0.35">
      <c r="B610" s="35"/>
      <c r="C610" s="74"/>
      <c r="D610" s="75"/>
      <c r="E610" s="75"/>
      <c r="F610" s="75"/>
      <c r="G610" s="76"/>
      <c r="H610" s="63"/>
      <c r="I610" s="63"/>
      <c r="J610" s="76"/>
      <c r="K610" s="76"/>
      <c r="L610" s="37"/>
      <c r="M610" s="37"/>
      <c r="N610" s="76"/>
      <c r="O610" s="76"/>
      <c r="P610" s="37"/>
      <c r="Q610" s="37"/>
      <c r="R610" s="76"/>
      <c r="S610" s="63"/>
      <c r="T610" s="76"/>
    </row>
    <row r="611" spans="2:20" x14ac:dyDescent="0.35">
      <c r="B611" s="35"/>
      <c r="C611" s="74"/>
      <c r="D611" s="75"/>
      <c r="E611" s="75"/>
      <c r="F611" s="75"/>
      <c r="G611" s="76"/>
      <c r="H611" s="63"/>
      <c r="I611" s="63"/>
      <c r="J611" s="76"/>
      <c r="K611" s="76"/>
      <c r="L611" s="37"/>
      <c r="M611" s="37"/>
      <c r="N611" s="76"/>
      <c r="O611" s="76"/>
      <c r="P611" s="37"/>
      <c r="Q611" s="37"/>
      <c r="R611" s="76"/>
      <c r="S611" s="63"/>
      <c r="T611" s="76"/>
    </row>
    <row r="612" spans="2:20" x14ac:dyDescent="0.35">
      <c r="B612" s="35"/>
      <c r="C612" s="74"/>
      <c r="D612" s="75"/>
      <c r="E612" s="75"/>
      <c r="F612" s="75"/>
      <c r="G612" s="76"/>
      <c r="H612" s="63"/>
      <c r="I612" s="63"/>
      <c r="J612" s="76"/>
      <c r="K612" s="76"/>
      <c r="L612" s="37"/>
      <c r="M612" s="37"/>
      <c r="N612" s="76"/>
      <c r="O612" s="76"/>
      <c r="P612" s="37"/>
      <c r="Q612" s="37"/>
      <c r="R612" s="76"/>
      <c r="S612" s="63"/>
      <c r="T612" s="76"/>
    </row>
    <row r="613" spans="2:20" x14ac:dyDescent="0.35">
      <c r="B613" s="35"/>
      <c r="C613" s="74"/>
      <c r="D613" s="75"/>
      <c r="E613" s="75"/>
      <c r="F613" s="75"/>
      <c r="G613" s="76"/>
      <c r="H613" s="63"/>
      <c r="I613" s="63"/>
      <c r="J613" s="76"/>
      <c r="K613" s="76"/>
      <c r="L613" s="37"/>
      <c r="M613" s="37"/>
      <c r="N613" s="76"/>
      <c r="O613" s="76"/>
      <c r="P613" s="37"/>
      <c r="Q613" s="37"/>
      <c r="R613" s="76"/>
      <c r="S613" s="63"/>
      <c r="T613" s="76"/>
    </row>
    <row r="614" spans="2:20" x14ac:dyDescent="0.35">
      <c r="B614" s="35"/>
      <c r="C614" s="74"/>
      <c r="D614" s="75"/>
      <c r="E614" s="75"/>
      <c r="F614" s="75"/>
      <c r="G614" s="76"/>
      <c r="H614" s="63"/>
      <c r="I614" s="63"/>
      <c r="J614" s="76"/>
      <c r="K614" s="76"/>
      <c r="L614" s="37"/>
      <c r="M614" s="37"/>
      <c r="N614" s="76"/>
      <c r="O614" s="76"/>
      <c r="P614" s="37"/>
      <c r="Q614" s="37"/>
      <c r="R614" s="76"/>
      <c r="S614" s="63"/>
      <c r="T614" s="76"/>
    </row>
    <row r="615" spans="2:20" x14ac:dyDescent="0.35">
      <c r="B615" s="35"/>
      <c r="C615" s="74"/>
      <c r="D615" s="75"/>
      <c r="E615" s="75"/>
      <c r="F615" s="75"/>
      <c r="G615" s="76"/>
      <c r="H615" s="63"/>
      <c r="I615" s="63"/>
      <c r="J615" s="76"/>
      <c r="K615" s="76"/>
      <c r="L615" s="37"/>
      <c r="M615" s="37"/>
      <c r="N615" s="76"/>
      <c r="O615" s="76"/>
      <c r="P615" s="37"/>
      <c r="Q615" s="37"/>
      <c r="R615" s="76"/>
      <c r="S615" s="63"/>
      <c r="T615" s="76"/>
    </row>
    <row r="616" spans="2:20" x14ac:dyDescent="0.35">
      <c r="B616" s="35"/>
      <c r="C616" s="74"/>
      <c r="D616" s="75"/>
      <c r="E616" s="75"/>
      <c r="F616" s="75"/>
      <c r="G616" s="76"/>
      <c r="H616" s="63"/>
      <c r="I616" s="63"/>
      <c r="J616" s="76"/>
      <c r="K616" s="76"/>
      <c r="L616" s="37"/>
      <c r="M616" s="37"/>
      <c r="N616" s="76"/>
      <c r="O616" s="76"/>
      <c r="P616" s="37"/>
      <c r="Q616" s="37"/>
      <c r="R616" s="76"/>
      <c r="S616" s="63"/>
      <c r="T616" s="76"/>
    </row>
    <row r="617" spans="2:20" x14ac:dyDescent="0.35">
      <c r="B617" s="35"/>
      <c r="C617" s="74"/>
      <c r="D617" s="75"/>
      <c r="E617" s="75"/>
      <c r="F617" s="75"/>
      <c r="G617" s="76"/>
      <c r="H617" s="63"/>
      <c r="I617" s="63"/>
      <c r="J617" s="76"/>
      <c r="K617" s="76"/>
      <c r="L617" s="37"/>
      <c r="M617" s="37"/>
      <c r="N617" s="76"/>
      <c r="O617" s="76"/>
      <c r="P617" s="37"/>
      <c r="Q617" s="37"/>
      <c r="R617" s="76"/>
      <c r="S617" s="63"/>
      <c r="T617" s="76"/>
    </row>
    <row r="618" spans="2:20" x14ac:dyDescent="0.35">
      <c r="B618" s="35"/>
      <c r="C618" s="74"/>
      <c r="D618" s="75"/>
      <c r="E618" s="75"/>
      <c r="F618" s="75"/>
      <c r="G618" s="76"/>
      <c r="H618" s="63"/>
      <c r="I618" s="63"/>
      <c r="J618" s="76"/>
      <c r="K618" s="76"/>
      <c r="L618" s="37"/>
      <c r="M618" s="37"/>
      <c r="N618" s="76"/>
      <c r="O618" s="76"/>
      <c r="P618" s="37"/>
      <c r="Q618" s="37"/>
      <c r="R618" s="76"/>
      <c r="S618" s="63"/>
      <c r="T618" s="76"/>
    </row>
    <row r="619" spans="2:20" x14ac:dyDescent="0.35">
      <c r="B619" s="35"/>
      <c r="C619" s="74"/>
      <c r="D619" s="75"/>
      <c r="E619" s="75"/>
      <c r="F619" s="75"/>
      <c r="G619" s="76"/>
      <c r="H619" s="63"/>
      <c r="I619" s="63"/>
      <c r="J619" s="76"/>
      <c r="K619" s="76"/>
      <c r="L619" s="37"/>
      <c r="M619" s="37"/>
      <c r="N619" s="76"/>
      <c r="O619" s="76"/>
      <c r="P619" s="37"/>
      <c r="Q619" s="37"/>
      <c r="R619" s="76"/>
      <c r="S619" s="63"/>
      <c r="T619" s="76"/>
    </row>
    <row r="620" spans="2:20" x14ac:dyDescent="0.35">
      <c r="B620" s="35"/>
      <c r="C620" s="74"/>
      <c r="D620" s="75"/>
      <c r="E620" s="75"/>
      <c r="F620" s="75"/>
      <c r="G620" s="76"/>
      <c r="H620" s="63"/>
      <c r="I620" s="63"/>
      <c r="J620" s="76"/>
      <c r="K620" s="76"/>
      <c r="L620" s="37"/>
      <c r="M620" s="37"/>
      <c r="N620" s="76"/>
      <c r="O620" s="76"/>
      <c r="P620" s="37"/>
      <c r="Q620" s="37"/>
      <c r="R620" s="76"/>
      <c r="S620" s="63"/>
      <c r="T620" s="76"/>
    </row>
    <row r="621" spans="2:20" x14ac:dyDescent="0.35">
      <c r="B621" s="35"/>
      <c r="C621" s="74"/>
      <c r="D621" s="75"/>
      <c r="E621" s="75"/>
      <c r="F621" s="75"/>
      <c r="G621" s="76"/>
      <c r="H621" s="63"/>
      <c r="I621" s="63"/>
      <c r="J621" s="76"/>
      <c r="K621" s="76"/>
      <c r="L621" s="37"/>
      <c r="M621" s="37"/>
      <c r="N621" s="76"/>
      <c r="O621" s="76"/>
      <c r="P621" s="37"/>
      <c r="Q621" s="37"/>
      <c r="R621" s="76"/>
      <c r="S621" s="63"/>
      <c r="T621" s="76"/>
    </row>
    <row r="622" spans="2:20" x14ac:dyDescent="0.35">
      <c r="B622" s="35"/>
      <c r="C622" s="74"/>
      <c r="D622" s="75"/>
      <c r="E622" s="75"/>
      <c r="F622" s="75"/>
      <c r="G622" s="76"/>
      <c r="H622" s="63"/>
      <c r="I622" s="63"/>
      <c r="J622" s="76"/>
      <c r="K622" s="76"/>
      <c r="L622" s="37"/>
      <c r="M622" s="37"/>
      <c r="N622" s="76"/>
      <c r="O622" s="76"/>
      <c r="P622" s="37"/>
      <c r="Q622" s="37"/>
      <c r="R622" s="76"/>
      <c r="S622" s="63"/>
      <c r="T622" s="76"/>
    </row>
    <row r="623" spans="2:20" x14ac:dyDescent="0.35">
      <c r="B623" s="35"/>
      <c r="C623" s="74"/>
      <c r="D623" s="75"/>
      <c r="E623" s="75"/>
      <c r="F623" s="75"/>
      <c r="G623" s="76"/>
      <c r="H623" s="63"/>
      <c r="I623" s="63"/>
      <c r="J623" s="76"/>
      <c r="K623" s="76"/>
      <c r="L623" s="37"/>
      <c r="M623" s="37"/>
      <c r="N623" s="76"/>
      <c r="O623" s="76"/>
      <c r="P623" s="37"/>
      <c r="Q623" s="37"/>
      <c r="R623" s="76"/>
      <c r="S623" s="63"/>
      <c r="T623" s="76"/>
    </row>
    <row r="624" spans="2:20" x14ac:dyDescent="0.35">
      <c r="B624" s="35"/>
      <c r="C624" s="74"/>
      <c r="D624" s="75"/>
      <c r="E624" s="75"/>
      <c r="F624" s="75"/>
      <c r="G624" s="76"/>
      <c r="H624" s="63"/>
      <c r="I624" s="63"/>
      <c r="J624" s="76"/>
      <c r="K624" s="76"/>
      <c r="L624" s="37"/>
      <c r="M624" s="37"/>
      <c r="N624" s="76"/>
      <c r="O624" s="76"/>
      <c r="P624" s="37"/>
      <c r="Q624" s="37"/>
      <c r="R624" s="76"/>
      <c r="S624" s="63"/>
      <c r="T624" s="76"/>
    </row>
    <row r="625" spans="2:20" x14ac:dyDescent="0.35">
      <c r="B625" s="35"/>
      <c r="C625" s="74"/>
      <c r="D625" s="75"/>
      <c r="E625" s="75"/>
      <c r="F625" s="75"/>
      <c r="G625" s="76"/>
      <c r="H625" s="63"/>
      <c r="I625" s="63"/>
      <c r="J625" s="76"/>
      <c r="K625" s="76"/>
      <c r="L625" s="37"/>
      <c r="M625" s="37"/>
      <c r="N625" s="76"/>
      <c r="O625" s="76"/>
      <c r="P625" s="37"/>
      <c r="Q625" s="37"/>
      <c r="R625" s="76"/>
      <c r="S625" s="63"/>
      <c r="T625" s="76"/>
    </row>
    <row r="626" spans="2:20" x14ac:dyDescent="0.35">
      <c r="B626" s="35"/>
      <c r="C626" s="74"/>
      <c r="D626" s="75"/>
      <c r="E626" s="75"/>
      <c r="F626" s="75"/>
      <c r="G626" s="76"/>
      <c r="H626" s="63"/>
      <c r="I626" s="63"/>
      <c r="J626" s="76"/>
      <c r="K626" s="76"/>
      <c r="L626" s="37"/>
      <c r="M626" s="37"/>
      <c r="N626" s="76"/>
      <c r="O626" s="76"/>
      <c r="P626" s="37"/>
      <c r="Q626" s="37"/>
      <c r="R626" s="76"/>
      <c r="S626" s="63"/>
      <c r="T626" s="76"/>
    </row>
    <row r="627" spans="2:20" x14ac:dyDescent="0.35">
      <c r="B627" s="35"/>
      <c r="C627" s="74"/>
      <c r="D627" s="75"/>
      <c r="E627" s="75"/>
      <c r="F627" s="75"/>
      <c r="G627" s="76"/>
      <c r="H627" s="63"/>
      <c r="I627" s="63"/>
      <c r="J627" s="76"/>
      <c r="K627" s="76"/>
      <c r="L627" s="37"/>
      <c r="M627" s="37"/>
      <c r="N627" s="76"/>
      <c r="O627" s="76"/>
      <c r="P627" s="37"/>
      <c r="Q627" s="37"/>
      <c r="R627" s="76"/>
      <c r="S627" s="63"/>
      <c r="T627" s="76"/>
    </row>
    <row r="628" spans="2:20" x14ac:dyDescent="0.35">
      <c r="B628" s="35"/>
      <c r="C628" s="74"/>
      <c r="D628" s="75"/>
      <c r="E628" s="75"/>
      <c r="F628" s="75"/>
      <c r="G628" s="76"/>
      <c r="H628" s="63"/>
      <c r="I628" s="63"/>
      <c r="J628" s="76"/>
      <c r="K628" s="76"/>
      <c r="L628" s="37"/>
      <c r="M628" s="37"/>
      <c r="N628" s="76"/>
      <c r="O628" s="76"/>
      <c r="P628" s="37"/>
      <c r="Q628" s="37"/>
      <c r="R628" s="76"/>
      <c r="S628" s="63"/>
      <c r="T628" s="76"/>
    </row>
    <row r="629" spans="2:20" x14ac:dyDescent="0.35">
      <c r="B629" s="35"/>
      <c r="C629" s="74"/>
      <c r="D629" s="75"/>
      <c r="E629" s="75"/>
      <c r="F629" s="75"/>
      <c r="G629" s="76"/>
      <c r="H629" s="63"/>
      <c r="I629" s="63"/>
      <c r="J629" s="76"/>
      <c r="K629" s="76"/>
      <c r="L629" s="37"/>
      <c r="M629" s="37"/>
      <c r="N629" s="76"/>
      <c r="O629" s="76"/>
      <c r="P629" s="37"/>
      <c r="Q629" s="37"/>
      <c r="R629" s="76"/>
      <c r="S629" s="63"/>
      <c r="T629" s="76"/>
    </row>
    <row r="630" spans="2:20" x14ac:dyDescent="0.35">
      <c r="B630" s="35"/>
      <c r="C630" s="74"/>
      <c r="D630" s="75"/>
      <c r="E630" s="75"/>
      <c r="F630" s="75"/>
      <c r="G630" s="76"/>
      <c r="H630" s="63"/>
      <c r="I630" s="63"/>
      <c r="J630" s="76"/>
      <c r="K630" s="76"/>
      <c r="L630" s="37"/>
      <c r="M630" s="37"/>
      <c r="N630" s="76"/>
      <c r="O630" s="76"/>
      <c r="P630" s="37"/>
      <c r="Q630" s="37"/>
      <c r="R630" s="76"/>
      <c r="S630" s="63"/>
      <c r="T630" s="76"/>
    </row>
    <row r="631" spans="2:20" x14ac:dyDescent="0.35">
      <c r="B631" s="35"/>
      <c r="C631" s="74"/>
      <c r="D631" s="75"/>
      <c r="E631" s="75"/>
      <c r="F631" s="75"/>
      <c r="G631" s="76"/>
      <c r="H631" s="63"/>
      <c r="I631" s="63"/>
      <c r="J631" s="76"/>
      <c r="K631" s="76"/>
      <c r="L631" s="37"/>
      <c r="M631" s="37"/>
      <c r="N631" s="76"/>
      <c r="O631" s="76"/>
      <c r="P631" s="37"/>
      <c r="Q631" s="37"/>
      <c r="R631" s="76"/>
      <c r="S631" s="63"/>
      <c r="T631" s="76"/>
    </row>
    <row r="632" spans="2:20" x14ac:dyDescent="0.35">
      <c r="B632" s="35"/>
      <c r="C632" s="74"/>
      <c r="D632" s="75"/>
      <c r="E632" s="75"/>
      <c r="F632" s="75"/>
      <c r="G632" s="76"/>
      <c r="H632" s="63"/>
      <c r="I632" s="63"/>
      <c r="J632" s="76"/>
      <c r="K632" s="76"/>
      <c r="L632" s="37"/>
      <c r="M632" s="37"/>
      <c r="N632" s="76"/>
      <c r="O632" s="76"/>
      <c r="P632" s="37"/>
      <c r="Q632" s="37"/>
      <c r="R632" s="76"/>
      <c r="S632" s="63"/>
      <c r="T632" s="76"/>
    </row>
    <row r="633" spans="2:20" x14ac:dyDescent="0.35">
      <c r="B633" s="35"/>
      <c r="C633" s="74"/>
      <c r="D633" s="75"/>
      <c r="E633" s="75"/>
      <c r="F633" s="75"/>
      <c r="G633" s="76"/>
      <c r="H633" s="63"/>
      <c r="I633" s="63"/>
      <c r="J633" s="76"/>
      <c r="K633" s="76"/>
      <c r="L633" s="37"/>
      <c r="M633" s="37"/>
      <c r="N633" s="76"/>
      <c r="O633" s="76"/>
      <c r="P633" s="37"/>
      <c r="Q633" s="37"/>
      <c r="R633" s="76"/>
      <c r="S633" s="63"/>
      <c r="T633" s="76"/>
    </row>
    <row r="634" spans="2:20" x14ac:dyDescent="0.35">
      <c r="B634" s="35"/>
      <c r="C634" s="74"/>
      <c r="D634" s="75"/>
      <c r="E634" s="75"/>
      <c r="F634" s="75"/>
      <c r="G634" s="76"/>
      <c r="H634" s="63"/>
      <c r="I634" s="63"/>
      <c r="J634" s="76"/>
      <c r="K634" s="76"/>
      <c r="L634" s="37"/>
      <c r="M634" s="37"/>
      <c r="N634" s="76"/>
      <c r="O634" s="76"/>
      <c r="P634" s="37"/>
      <c r="Q634" s="37"/>
      <c r="R634" s="76"/>
      <c r="S634" s="63"/>
      <c r="T634" s="76"/>
    </row>
    <row r="635" spans="2:20" x14ac:dyDescent="0.35">
      <c r="B635" s="35"/>
      <c r="C635" s="74"/>
      <c r="D635" s="75"/>
      <c r="E635" s="75"/>
      <c r="F635" s="75"/>
      <c r="G635" s="76"/>
      <c r="H635" s="63"/>
      <c r="I635" s="63"/>
      <c r="J635" s="76"/>
      <c r="K635" s="76"/>
      <c r="L635" s="37"/>
      <c r="M635" s="37"/>
      <c r="N635" s="76"/>
      <c r="O635" s="76"/>
      <c r="P635" s="37"/>
      <c r="Q635" s="37"/>
      <c r="R635" s="76"/>
      <c r="S635" s="63"/>
      <c r="T635" s="76"/>
    </row>
    <row r="636" spans="2:20" x14ac:dyDescent="0.35">
      <c r="B636" s="35"/>
      <c r="C636" s="74"/>
      <c r="D636" s="75"/>
      <c r="E636" s="75"/>
      <c r="F636" s="75"/>
      <c r="G636" s="76"/>
      <c r="H636" s="63"/>
      <c r="I636" s="63"/>
      <c r="J636" s="76"/>
      <c r="K636" s="76"/>
      <c r="L636" s="37"/>
      <c r="M636" s="37"/>
      <c r="N636" s="76"/>
      <c r="O636" s="76"/>
      <c r="P636" s="37"/>
      <c r="Q636" s="37"/>
      <c r="R636" s="76"/>
      <c r="S636" s="63"/>
      <c r="T636" s="76"/>
    </row>
    <row r="637" spans="2:20" x14ac:dyDescent="0.35">
      <c r="B637" s="35"/>
      <c r="C637" s="74"/>
      <c r="D637" s="75"/>
      <c r="E637" s="75"/>
      <c r="F637" s="75"/>
      <c r="G637" s="76"/>
      <c r="H637" s="63"/>
      <c r="I637" s="63"/>
      <c r="J637" s="76"/>
      <c r="K637" s="76"/>
      <c r="L637" s="37"/>
      <c r="M637" s="37"/>
      <c r="N637" s="76"/>
      <c r="O637" s="76"/>
      <c r="P637" s="37"/>
      <c r="Q637" s="37"/>
      <c r="R637" s="76"/>
      <c r="S637" s="63"/>
      <c r="T637" s="76"/>
    </row>
    <row r="638" spans="2:20" x14ac:dyDescent="0.35">
      <c r="B638" s="35"/>
      <c r="C638" s="74"/>
      <c r="D638" s="75"/>
      <c r="E638" s="75"/>
      <c r="F638" s="75"/>
      <c r="G638" s="76"/>
      <c r="H638" s="63"/>
      <c r="I638" s="63"/>
      <c r="J638" s="76"/>
      <c r="K638" s="76"/>
      <c r="L638" s="37"/>
      <c r="M638" s="37"/>
      <c r="N638" s="76"/>
      <c r="O638" s="76"/>
      <c r="P638" s="37"/>
      <c r="Q638" s="37"/>
      <c r="R638" s="76"/>
      <c r="S638" s="63"/>
      <c r="T638" s="76"/>
    </row>
    <row r="639" spans="2:20" x14ac:dyDescent="0.35">
      <c r="B639" s="35"/>
      <c r="C639" s="74"/>
      <c r="D639" s="75"/>
      <c r="E639" s="75"/>
      <c r="F639" s="75"/>
      <c r="G639" s="76"/>
      <c r="H639" s="63"/>
      <c r="I639" s="63"/>
      <c r="J639" s="76"/>
      <c r="K639" s="76"/>
      <c r="L639" s="37"/>
      <c r="M639" s="37"/>
      <c r="N639" s="76"/>
      <c r="O639" s="76"/>
      <c r="P639" s="37"/>
      <c r="Q639" s="37"/>
      <c r="R639" s="76"/>
      <c r="S639" s="63"/>
      <c r="T639" s="76"/>
    </row>
    <row r="640" spans="2:20" x14ac:dyDescent="0.35">
      <c r="B640" s="35"/>
      <c r="C640" s="74"/>
      <c r="D640" s="75"/>
      <c r="E640" s="75"/>
      <c r="F640" s="75"/>
      <c r="G640" s="76"/>
      <c r="H640" s="63"/>
      <c r="I640" s="63"/>
      <c r="J640" s="76"/>
      <c r="K640" s="76"/>
      <c r="L640" s="37"/>
      <c r="M640" s="37"/>
      <c r="N640" s="76"/>
      <c r="O640" s="76"/>
      <c r="P640" s="37"/>
      <c r="Q640" s="37"/>
      <c r="R640" s="76"/>
      <c r="S640" s="63"/>
      <c r="T640" s="76"/>
    </row>
    <row r="641" spans="2:20" x14ac:dyDescent="0.35">
      <c r="B641" s="35"/>
      <c r="C641" s="74"/>
      <c r="D641" s="75"/>
      <c r="E641" s="75"/>
      <c r="F641" s="75"/>
      <c r="G641" s="76"/>
      <c r="H641" s="63"/>
      <c r="I641" s="63"/>
      <c r="J641" s="76"/>
      <c r="K641" s="76"/>
      <c r="L641" s="37"/>
      <c r="M641" s="37"/>
      <c r="N641" s="76"/>
      <c r="O641" s="76"/>
      <c r="P641" s="37"/>
      <c r="Q641" s="37"/>
      <c r="R641" s="76"/>
      <c r="S641" s="63"/>
      <c r="T641" s="76"/>
    </row>
    <row r="642" spans="2:20" x14ac:dyDescent="0.35">
      <c r="B642" s="35"/>
      <c r="C642" s="74"/>
      <c r="D642" s="75"/>
      <c r="E642" s="75"/>
      <c r="F642" s="75"/>
      <c r="G642" s="76"/>
      <c r="H642" s="63"/>
      <c r="I642" s="63"/>
      <c r="J642" s="76"/>
      <c r="K642" s="76"/>
      <c r="L642" s="37"/>
      <c r="M642" s="37"/>
      <c r="N642" s="76"/>
      <c r="O642" s="76"/>
      <c r="P642" s="37"/>
      <c r="Q642" s="37"/>
      <c r="R642" s="76"/>
      <c r="S642" s="63"/>
      <c r="T642" s="76"/>
    </row>
    <row r="643" spans="2:20" x14ac:dyDescent="0.35">
      <c r="B643" s="35"/>
      <c r="C643" s="74"/>
      <c r="D643" s="75"/>
      <c r="E643" s="75"/>
      <c r="F643" s="75"/>
      <c r="G643" s="76"/>
      <c r="H643" s="63"/>
      <c r="I643" s="63"/>
      <c r="J643" s="76"/>
      <c r="K643" s="76"/>
      <c r="L643" s="37"/>
      <c r="M643" s="37"/>
      <c r="N643" s="76"/>
      <c r="O643" s="76"/>
      <c r="P643" s="37"/>
      <c r="Q643" s="37"/>
      <c r="R643" s="76"/>
      <c r="S643" s="63"/>
      <c r="T643" s="76"/>
    </row>
    <row r="644" spans="2:20" x14ac:dyDescent="0.35">
      <c r="B644" s="35"/>
      <c r="C644" s="74"/>
      <c r="D644" s="75"/>
      <c r="E644" s="75"/>
      <c r="F644" s="75"/>
      <c r="G644" s="76"/>
      <c r="H644" s="63"/>
      <c r="I644" s="63"/>
      <c r="J644" s="76"/>
      <c r="K644" s="76"/>
      <c r="L644" s="37"/>
      <c r="M644" s="37"/>
      <c r="N644" s="76"/>
      <c r="O644" s="76"/>
      <c r="P644" s="37"/>
      <c r="Q644" s="37"/>
      <c r="R644" s="76"/>
      <c r="S644" s="63"/>
      <c r="T644" s="76"/>
    </row>
    <row r="645" spans="2:20" x14ac:dyDescent="0.35">
      <c r="B645" s="35"/>
      <c r="C645" s="74"/>
      <c r="D645" s="75"/>
      <c r="E645" s="75"/>
      <c r="F645" s="75"/>
      <c r="G645" s="76"/>
      <c r="H645" s="63"/>
      <c r="I645" s="63"/>
      <c r="J645" s="76"/>
      <c r="K645" s="76"/>
      <c r="L645" s="37"/>
      <c r="M645" s="37"/>
      <c r="N645" s="76"/>
      <c r="O645" s="76"/>
      <c r="P645" s="37"/>
      <c r="Q645" s="37"/>
      <c r="R645" s="76"/>
      <c r="S645" s="63"/>
      <c r="T645" s="76"/>
    </row>
    <row r="646" spans="2:20" x14ac:dyDescent="0.35">
      <c r="B646" s="35"/>
      <c r="C646" s="74"/>
      <c r="D646" s="75"/>
      <c r="E646" s="75"/>
      <c r="F646" s="75"/>
      <c r="G646" s="76"/>
      <c r="H646" s="63"/>
      <c r="I646" s="63"/>
      <c r="J646" s="76"/>
      <c r="K646" s="76"/>
      <c r="L646" s="37"/>
      <c r="M646" s="37"/>
      <c r="N646" s="76"/>
      <c r="O646" s="76"/>
      <c r="P646" s="37"/>
      <c r="Q646" s="37"/>
      <c r="R646" s="76"/>
      <c r="S646" s="63"/>
      <c r="T646" s="76"/>
    </row>
    <row r="647" spans="2:20" x14ac:dyDescent="0.35">
      <c r="B647" s="35"/>
      <c r="C647" s="74"/>
      <c r="D647" s="75"/>
      <c r="E647" s="75"/>
      <c r="F647" s="75"/>
      <c r="G647" s="76"/>
      <c r="H647" s="63"/>
      <c r="I647" s="63"/>
      <c r="J647" s="76"/>
      <c r="K647" s="76"/>
      <c r="L647" s="37"/>
      <c r="M647" s="37"/>
      <c r="N647" s="76"/>
      <c r="O647" s="76"/>
      <c r="P647" s="37"/>
      <c r="Q647" s="37"/>
      <c r="R647" s="76"/>
      <c r="S647" s="63"/>
      <c r="T647" s="76"/>
    </row>
    <row r="648" spans="2:20" x14ac:dyDescent="0.35">
      <c r="B648" s="35"/>
      <c r="C648" s="74"/>
      <c r="D648" s="75"/>
      <c r="E648" s="75"/>
      <c r="F648" s="75"/>
      <c r="G648" s="76"/>
      <c r="H648" s="63"/>
      <c r="I648" s="63"/>
      <c r="J648" s="76"/>
      <c r="K648" s="76"/>
      <c r="L648" s="37"/>
      <c r="M648" s="37"/>
      <c r="N648" s="76"/>
      <c r="O648" s="76"/>
      <c r="P648" s="37"/>
      <c r="Q648" s="37"/>
      <c r="R648" s="76"/>
      <c r="S648" s="63"/>
      <c r="T648" s="76"/>
    </row>
    <row r="649" spans="2:20" x14ac:dyDescent="0.35">
      <c r="B649" s="35"/>
      <c r="C649" s="74"/>
      <c r="D649" s="75"/>
      <c r="E649" s="75"/>
      <c r="F649" s="75"/>
      <c r="G649" s="76"/>
      <c r="H649" s="63"/>
      <c r="I649" s="63"/>
      <c r="J649" s="76"/>
      <c r="K649" s="76"/>
      <c r="L649" s="37"/>
      <c r="M649" s="37"/>
      <c r="N649" s="76"/>
      <c r="O649" s="76"/>
      <c r="P649" s="37"/>
      <c r="Q649" s="37"/>
      <c r="R649" s="76"/>
      <c r="S649" s="63"/>
      <c r="T649" s="76"/>
    </row>
    <row r="650" spans="2:20" x14ac:dyDescent="0.35">
      <c r="B650" s="35"/>
      <c r="C650" s="74"/>
      <c r="D650" s="75"/>
      <c r="E650" s="75"/>
      <c r="F650" s="75"/>
      <c r="G650" s="76"/>
      <c r="H650" s="63"/>
      <c r="I650" s="63"/>
      <c r="J650" s="76"/>
      <c r="K650" s="76"/>
      <c r="L650" s="37"/>
      <c r="M650" s="37"/>
      <c r="N650" s="76"/>
      <c r="O650" s="76"/>
      <c r="P650" s="37"/>
      <c r="Q650" s="37"/>
      <c r="R650" s="76"/>
      <c r="S650" s="63"/>
      <c r="T650" s="76"/>
    </row>
    <row r="651" spans="2:20" x14ac:dyDescent="0.35">
      <c r="B651" s="35"/>
      <c r="C651" s="74"/>
      <c r="D651" s="75"/>
      <c r="E651" s="75"/>
      <c r="F651" s="75"/>
      <c r="G651" s="76"/>
      <c r="H651" s="63"/>
      <c r="I651" s="63"/>
      <c r="J651" s="76"/>
      <c r="K651" s="76"/>
      <c r="L651" s="37"/>
      <c r="M651" s="37"/>
      <c r="N651" s="76"/>
      <c r="O651" s="76"/>
      <c r="P651" s="37"/>
      <c r="Q651" s="37"/>
      <c r="R651" s="76"/>
      <c r="S651" s="63"/>
      <c r="T651" s="76"/>
    </row>
    <row r="652" spans="2:20" x14ac:dyDescent="0.35">
      <c r="B652" s="35"/>
      <c r="C652" s="74"/>
      <c r="D652" s="75"/>
      <c r="E652" s="75"/>
      <c r="F652" s="75"/>
      <c r="G652" s="76"/>
      <c r="H652" s="63"/>
      <c r="I652" s="63"/>
      <c r="J652" s="76"/>
      <c r="K652" s="76"/>
      <c r="L652" s="37"/>
      <c r="M652" s="37"/>
      <c r="N652" s="76"/>
      <c r="O652" s="76"/>
      <c r="P652" s="37"/>
      <c r="Q652" s="37"/>
      <c r="R652" s="76"/>
      <c r="S652" s="63"/>
      <c r="T652" s="76"/>
    </row>
    <row r="653" spans="2:20" x14ac:dyDescent="0.35">
      <c r="B653" s="35"/>
      <c r="C653" s="74"/>
      <c r="D653" s="75"/>
      <c r="E653" s="75"/>
      <c r="F653" s="75"/>
      <c r="G653" s="76"/>
      <c r="H653" s="63"/>
      <c r="I653" s="63"/>
      <c r="J653" s="76"/>
      <c r="K653" s="76"/>
      <c r="L653" s="37"/>
      <c r="M653" s="37"/>
      <c r="N653" s="76"/>
      <c r="O653" s="76"/>
      <c r="P653" s="37"/>
      <c r="Q653" s="37"/>
      <c r="R653" s="76"/>
      <c r="S653" s="63"/>
      <c r="T653" s="76"/>
    </row>
    <row r="654" spans="2:20" x14ac:dyDescent="0.35">
      <c r="B654" s="35"/>
      <c r="C654" s="74"/>
      <c r="D654" s="75"/>
      <c r="E654" s="75"/>
      <c r="F654" s="75"/>
      <c r="G654" s="76"/>
      <c r="H654" s="63"/>
      <c r="I654" s="63"/>
      <c r="J654" s="76"/>
      <c r="K654" s="76"/>
      <c r="L654" s="37"/>
      <c r="M654" s="37"/>
      <c r="N654" s="76"/>
      <c r="O654" s="76"/>
      <c r="P654" s="37"/>
      <c r="Q654" s="37"/>
      <c r="R654" s="76"/>
      <c r="S654" s="63"/>
      <c r="T654" s="76"/>
    </row>
    <row r="655" spans="2:20" x14ac:dyDescent="0.35">
      <c r="B655" s="35"/>
      <c r="C655" s="74"/>
      <c r="D655" s="75"/>
      <c r="E655" s="75"/>
      <c r="F655" s="75"/>
      <c r="G655" s="76"/>
      <c r="H655" s="63"/>
      <c r="I655" s="63"/>
      <c r="J655" s="76"/>
      <c r="K655" s="76"/>
      <c r="L655" s="37"/>
      <c r="M655" s="37"/>
      <c r="N655" s="76"/>
      <c r="O655" s="76"/>
      <c r="P655" s="37"/>
      <c r="Q655" s="37"/>
      <c r="R655" s="76"/>
      <c r="S655" s="63"/>
      <c r="T655" s="76"/>
    </row>
    <row r="656" spans="2:20" x14ac:dyDescent="0.35">
      <c r="B656" s="35"/>
      <c r="C656" s="74"/>
      <c r="D656" s="75"/>
      <c r="E656" s="75"/>
      <c r="F656" s="75"/>
      <c r="G656" s="76"/>
      <c r="H656" s="63"/>
      <c r="I656" s="63"/>
      <c r="J656" s="76"/>
      <c r="K656" s="76"/>
      <c r="L656" s="37"/>
      <c r="M656" s="37"/>
      <c r="N656" s="76"/>
      <c r="O656" s="76"/>
      <c r="P656" s="37"/>
      <c r="Q656" s="37"/>
      <c r="R656" s="76"/>
      <c r="S656" s="63"/>
      <c r="T656" s="76"/>
    </row>
    <row r="657" spans="2:20" x14ac:dyDescent="0.35">
      <c r="B657" s="35"/>
      <c r="C657" s="74"/>
      <c r="D657" s="75"/>
      <c r="E657" s="75"/>
      <c r="F657" s="75"/>
      <c r="G657" s="76"/>
      <c r="H657" s="63"/>
      <c r="I657" s="63"/>
      <c r="J657" s="76"/>
      <c r="K657" s="76"/>
      <c r="L657" s="37"/>
      <c r="M657" s="37"/>
      <c r="N657" s="76"/>
      <c r="O657" s="76"/>
      <c r="P657" s="37"/>
      <c r="Q657" s="37"/>
      <c r="R657" s="76"/>
      <c r="S657" s="63"/>
      <c r="T657" s="76"/>
    </row>
    <row r="658" spans="2:20" x14ac:dyDescent="0.35">
      <c r="B658" s="35"/>
      <c r="C658" s="74"/>
      <c r="D658" s="75"/>
      <c r="E658" s="75"/>
      <c r="F658" s="75"/>
      <c r="G658" s="76"/>
      <c r="H658" s="63"/>
      <c r="I658" s="63"/>
      <c r="J658" s="76"/>
      <c r="K658" s="76"/>
      <c r="L658" s="37"/>
      <c r="M658" s="37"/>
      <c r="N658" s="76"/>
      <c r="O658" s="76"/>
      <c r="P658" s="37"/>
      <c r="Q658" s="37"/>
      <c r="R658" s="76"/>
      <c r="S658" s="63"/>
      <c r="T658" s="76"/>
    </row>
    <row r="659" spans="2:20" x14ac:dyDescent="0.35">
      <c r="B659" s="35"/>
      <c r="C659" s="74"/>
      <c r="D659" s="75"/>
      <c r="E659" s="75"/>
      <c r="F659" s="75"/>
      <c r="G659" s="76"/>
      <c r="H659" s="63"/>
      <c r="I659" s="63"/>
      <c r="J659" s="76"/>
      <c r="K659" s="76"/>
      <c r="L659" s="37"/>
      <c r="M659" s="37"/>
      <c r="N659" s="76"/>
      <c r="O659" s="76"/>
      <c r="P659" s="37"/>
      <c r="Q659" s="37"/>
      <c r="R659" s="76"/>
      <c r="S659" s="63"/>
      <c r="T659" s="76"/>
    </row>
    <row r="660" spans="2:20" x14ac:dyDescent="0.35">
      <c r="B660" s="35"/>
      <c r="C660" s="74"/>
      <c r="D660" s="75"/>
      <c r="E660" s="75"/>
      <c r="F660" s="75"/>
      <c r="G660" s="76"/>
      <c r="H660" s="63"/>
      <c r="I660" s="63"/>
      <c r="J660" s="76"/>
      <c r="K660" s="76"/>
      <c r="L660" s="37"/>
      <c r="M660" s="37"/>
      <c r="N660" s="76"/>
      <c r="O660" s="76"/>
      <c r="P660" s="37"/>
      <c r="Q660" s="37"/>
      <c r="R660" s="76"/>
      <c r="S660" s="63"/>
      <c r="T660" s="76"/>
    </row>
    <row r="661" spans="2:20" x14ac:dyDescent="0.35">
      <c r="B661" s="35"/>
      <c r="C661" s="74"/>
      <c r="D661" s="75"/>
      <c r="E661" s="75"/>
      <c r="F661" s="75"/>
      <c r="G661" s="76"/>
      <c r="H661" s="63"/>
      <c r="I661" s="63"/>
      <c r="J661" s="76"/>
      <c r="K661" s="76"/>
      <c r="L661" s="37"/>
      <c r="M661" s="37"/>
      <c r="N661" s="76"/>
      <c r="O661" s="76"/>
      <c r="P661" s="37"/>
      <c r="Q661" s="37"/>
      <c r="R661" s="76"/>
      <c r="S661" s="63"/>
      <c r="T661" s="76"/>
    </row>
    <row r="662" spans="2:20" x14ac:dyDescent="0.35">
      <c r="B662" s="35"/>
      <c r="C662" s="74"/>
      <c r="D662" s="75"/>
      <c r="E662" s="75"/>
      <c r="F662" s="75"/>
      <c r="G662" s="76"/>
      <c r="H662" s="63"/>
      <c r="I662" s="63"/>
      <c r="J662" s="76"/>
      <c r="K662" s="76"/>
      <c r="L662" s="37"/>
      <c r="M662" s="37"/>
      <c r="N662" s="76"/>
      <c r="O662" s="76"/>
      <c r="P662" s="37"/>
      <c r="Q662" s="37"/>
      <c r="R662" s="76"/>
      <c r="S662" s="63"/>
      <c r="T662" s="76"/>
    </row>
    <row r="663" spans="2:20" x14ac:dyDescent="0.35">
      <c r="B663" s="35"/>
      <c r="C663" s="74"/>
      <c r="D663" s="75"/>
      <c r="E663" s="75"/>
      <c r="F663" s="75"/>
      <c r="G663" s="76"/>
      <c r="H663" s="63"/>
      <c r="I663" s="63"/>
      <c r="J663" s="76"/>
      <c r="K663" s="76"/>
      <c r="L663" s="37"/>
      <c r="M663" s="37"/>
      <c r="N663" s="76"/>
      <c r="O663" s="76"/>
      <c r="P663" s="37"/>
      <c r="Q663" s="37"/>
      <c r="R663" s="76"/>
      <c r="S663" s="63"/>
      <c r="T663" s="76"/>
    </row>
    <row r="664" spans="2:20" x14ac:dyDescent="0.35">
      <c r="B664" s="35"/>
      <c r="C664" s="74"/>
      <c r="D664" s="75"/>
      <c r="E664" s="75"/>
      <c r="F664" s="75"/>
      <c r="G664" s="76"/>
      <c r="H664" s="63"/>
      <c r="I664" s="63"/>
      <c r="J664" s="76"/>
      <c r="K664" s="76"/>
      <c r="L664" s="37"/>
      <c r="M664" s="37"/>
      <c r="N664" s="76"/>
      <c r="O664" s="76"/>
      <c r="P664" s="37"/>
      <c r="Q664" s="37"/>
      <c r="R664" s="76"/>
      <c r="S664" s="63"/>
      <c r="T664" s="76"/>
    </row>
    <row r="665" spans="2:20" x14ac:dyDescent="0.35">
      <c r="B665" s="35"/>
      <c r="C665" s="74"/>
      <c r="D665" s="75"/>
      <c r="E665" s="75"/>
      <c r="F665" s="75"/>
      <c r="G665" s="76"/>
      <c r="H665" s="63"/>
      <c r="I665" s="63"/>
      <c r="J665" s="76"/>
      <c r="K665" s="76"/>
      <c r="L665" s="37"/>
      <c r="M665" s="37"/>
      <c r="N665" s="76"/>
      <c r="O665" s="76"/>
      <c r="P665" s="37"/>
      <c r="Q665" s="37"/>
      <c r="R665" s="76"/>
      <c r="S665" s="63"/>
      <c r="T665" s="76"/>
    </row>
    <row r="666" spans="2:20" x14ac:dyDescent="0.35">
      <c r="B666" s="35"/>
      <c r="C666" s="74"/>
      <c r="D666" s="75"/>
      <c r="E666" s="75"/>
      <c r="F666" s="75"/>
      <c r="G666" s="76"/>
      <c r="H666" s="63"/>
      <c r="I666" s="63"/>
      <c r="J666" s="76"/>
      <c r="K666" s="76"/>
      <c r="L666" s="37"/>
      <c r="M666" s="37"/>
      <c r="N666" s="76"/>
      <c r="O666" s="76"/>
      <c r="P666" s="37"/>
      <c r="Q666" s="37"/>
      <c r="R666" s="76"/>
      <c r="S666" s="63"/>
      <c r="T666" s="76"/>
    </row>
    <row r="667" spans="2:20" x14ac:dyDescent="0.35">
      <c r="B667" s="35"/>
      <c r="C667" s="74"/>
      <c r="D667" s="75"/>
      <c r="E667" s="75"/>
      <c r="F667" s="75"/>
      <c r="G667" s="76"/>
      <c r="H667" s="63"/>
      <c r="I667" s="63"/>
      <c r="J667" s="76"/>
      <c r="K667" s="76"/>
      <c r="L667" s="37"/>
      <c r="M667" s="37"/>
      <c r="N667" s="76"/>
      <c r="O667" s="76"/>
      <c r="P667" s="37"/>
      <c r="Q667" s="37"/>
      <c r="R667" s="76"/>
      <c r="S667" s="63"/>
      <c r="T667" s="76"/>
    </row>
    <row r="668" spans="2:20" x14ac:dyDescent="0.35">
      <c r="B668" s="35"/>
      <c r="C668" s="74"/>
      <c r="D668" s="75"/>
      <c r="E668" s="75"/>
      <c r="F668" s="75"/>
      <c r="G668" s="76"/>
      <c r="H668" s="63"/>
      <c r="I668" s="63"/>
      <c r="J668" s="76"/>
      <c r="K668" s="76"/>
      <c r="L668" s="37"/>
      <c r="M668" s="37"/>
      <c r="N668" s="76"/>
      <c r="O668" s="76"/>
      <c r="P668" s="37"/>
      <c r="Q668" s="37"/>
      <c r="R668" s="76"/>
      <c r="S668" s="63"/>
      <c r="T668" s="76"/>
    </row>
    <row r="669" spans="2:20" x14ac:dyDescent="0.35">
      <c r="B669" s="35"/>
      <c r="C669" s="74"/>
      <c r="D669" s="75"/>
      <c r="E669" s="75"/>
      <c r="F669" s="75"/>
      <c r="G669" s="76"/>
      <c r="H669" s="63"/>
      <c r="I669" s="63"/>
      <c r="J669" s="76"/>
      <c r="K669" s="76"/>
      <c r="L669" s="37"/>
      <c r="M669" s="37"/>
      <c r="N669" s="76"/>
      <c r="O669" s="76"/>
      <c r="P669" s="37"/>
      <c r="Q669" s="37"/>
      <c r="R669" s="76"/>
      <c r="S669" s="63"/>
      <c r="T669" s="76"/>
    </row>
    <row r="670" spans="2:20" x14ac:dyDescent="0.35">
      <c r="B670" s="35"/>
      <c r="C670" s="74"/>
      <c r="D670" s="75"/>
      <c r="E670" s="75"/>
      <c r="F670" s="75"/>
      <c r="G670" s="76"/>
      <c r="H670" s="63"/>
      <c r="I670" s="63"/>
      <c r="J670" s="76"/>
      <c r="K670" s="76"/>
      <c r="L670" s="37"/>
      <c r="M670" s="37"/>
      <c r="N670" s="76"/>
      <c r="O670" s="76"/>
      <c r="P670" s="37"/>
      <c r="Q670" s="37"/>
      <c r="R670" s="76"/>
      <c r="S670" s="63"/>
      <c r="T670" s="76"/>
    </row>
    <row r="671" spans="2:20" x14ac:dyDescent="0.35">
      <c r="B671" s="35"/>
      <c r="C671" s="74"/>
      <c r="D671" s="75"/>
      <c r="E671" s="75"/>
      <c r="F671" s="75"/>
      <c r="G671" s="76"/>
      <c r="H671" s="63"/>
      <c r="I671" s="63"/>
      <c r="J671" s="76"/>
      <c r="K671" s="76"/>
      <c r="L671" s="37"/>
      <c r="M671" s="37"/>
      <c r="N671" s="76"/>
      <c r="O671" s="76"/>
      <c r="P671" s="37"/>
      <c r="Q671" s="37"/>
      <c r="R671" s="76"/>
      <c r="S671" s="63"/>
      <c r="T671" s="76"/>
    </row>
    <row r="672" spans="2:20" x14ac:dyDescent="0.35">
      <c r="B672" s="35"/>
      <c r="C672" s="74"/>
      <c r="D672" s="75"/>
      <c r="E672" s="75"/>
      <c r="F672" s="75"/>
      <c r="G672" s="76"/>
      <c r="H672" s="63"/>
      <c r="I672" s="63"/>
      <c r="J672" s="76"/>
      <c r="K672" s="76"/>
      <c r="L672" s="37"/>
      <c r="M672" s="37"/>
      <c r="N672" s="76"/>
      <c r="O672" s="76"/>
      <c r="P672" s="37"/>
      <c r="Q672" s="37"/>
      <c r="R672" s="76"/>
      <c r="S672" s="63"/>
      <c r="T672" s="76"/>
    </row>
    <row r="673" spans="2:20" x14ac:dyDescent="0.35">
      <c r="B673" s="35"/>
      <c r="C673" s="74"/>
      <c r="D673" s="75"/>
      <c r="E673" s="75"/>
      <c r="F673" s="75"/>
      <c r="G673" s="76"/>
      <c r="H673" s="63"/>
      <c r="I673" s="63"/>
      <c r="J673" s="76"/>
      <c r="K673" s="76"/>
      <c r="L673" s="37"/>
      <c r="M673" s="37"/>
      <c r="N673" s="76"/>
      <c r="O673" s="76"/>
      <c r="P673" s="37"/>
      <c r="Q673" s="37"/>
      <c r="R673" s="76"/>
      <c r="S673" s="63"/>
      <c r="T673" s="76"/>
    </row>
    <row r="674" spans="2:20" x14ac:dyDescent="0.35">
      <c r="B674" s="35"/>
      <c r="C674" s="74"/>
      <c r="D674" s="75"/>
      <c r="E674" s="75"/>
      <c r="F674" s="75"/>
      <c r="G674" s="76"/>
      <c r="H674" s="63"/>
      <c r="I674" s="63"/>
      <c r="J674" s="76"/>
      <c r="K674" s="76"/>
      <c r="L674" s="37"/>
      <c r="M674" s="37"/>
      <c r="N674" s="76"/>
      <c r="O674" s="76"/>
      <c r="P674" s="37"/>
      <c r="Q674" s="37"/>
      <c r="R674" s="76"/>
      <c r="S674" s="63"/>
      <c r="T674" s="76"/>
    </row>
    <row r="675" spans="2:20" x14ac:dyDescent="0.35">
      <c r="B675" s="35"/>
      <c r="C675" s="74"/>
      <c r="D675" s="75"/>
      <c r="E675" s="75"/>
      <c r="F675" s="75"/>
      <c r="G675" s="76"/>
      <c r="H675" s="63"/>
      <c r="I675" s="63"/>
      <c r="J675" s="76"/>
      <c r="K675" s="76"/>
      <c r="L675" s="37"/>
      <c r="M675" s="37"/>
      <c r="N675" s="76"/>
      <c r="O675" s="76"/>
      <c r="P675" s="37"/>
      <c r="Q675" s="37"/>
      <c r="R675" s="76"/>
      <c r="S675" s="63"/>
      <c r="T675" s="76"/>
    </row>
    <row r="676" spans="2:20" x14ac:dyDescent="0.35">
      <c r="B676" s="35"/>
      <c r="C676" s="74"/>
      <c r="D676" s="75"/>
      <c r="E676" s="75"/>
      <c r="F676" s="75"/>
      <c r="G676" s="76"/>
      <c r="H676" s="63"/>
      <c r="I676" s="63"/>
      <c r="J676" s="76"/>
      <c r="K676" s="76"/>
      <c r="L676" s="37"/>
      <c r="M676" s="37"/>
      <c r="N676" s="76"/>
      <c r="O676" s="76"/>
      <c r="P676" s="37"/>
      <c r="Q676" s="37"/>
      <c r="R676" s="76"/>
      <c r="S676" s="63"/>
      <c r="T676" s="76"/>
    </row>
    <row r="677" spans="2:20" x14ac:dyDescent="0.35">
      <c r="B677" s="35"/>
      <c r="C677" s="74"/>
      <c r="D677" s="75"/>
      <c r="E677" s="75"/>
      <c r="F677" s="75"/>
      <c r="G677" s="76"/>
      <c r="H677" s="63"/>
      <c r="I677" s="63"/>
      <c r="J677" s="76"/>
      <c r="K677" s="76"/>
      <c r="L677" s="37"/>
      <c r="M677" s="37"/>
      <c r="N677" s="76"/>
      <c r="O677" s="76"/>
      <c r="P677" s="37"/>
      <c r="Q677" s="37"/>
      <c r="R677" s="76"/>
      <c r="S677" s="63"/>
      <c r="T677" s="76"/>
    </row>
    <row r="678" spans="2:20" x14ac:dyDescent="0.35">
      <c r="B678" s="35"/>
      <c r="C678" s="74"/>
      <c r="D678" s="75"/>
      <c r="E678" s="75"/>
      <c r="F678" s="75"/>
      <c r="G678" s="76"/>
      <c r="H678" s="63"/>
      <c r="I678" s="63"/>
      <c r="J678" s="76"/>
      <c r="K678" s="76"/>
      <c r="L678" s="37"/>
      <c r="M678" s="37"/>
      <c r="N678" s="76"/>
      <c r="O678" s="76"/>
      <c r="P678" s="37"/>
      <c r="Q678" s="37"/>
      <c r="R678" s="76"/>
      <c r="S678" s="63"/>
      <c r="T678" s="76"/>
    </row>
    <row r="679" spans="2:20" x14ac:dyDescent="0.35">
      <c r="B679" s="35"/>
      <c r="C679" s="74"/>
      <c r="D679" s="75"/>
      <c r="E679" s="75"/>
      <c r="F679" s="75"/>
      <c r="G679" s="76"/>
      <c r="H679" s="63"/>
      <c r="I679" s="63"/>
      <c r="J679" s="76"/>
      <c r="K679" s="76"/>
      <c r="L679" s="37"/>
      <c r="M679" s="37"/>
      <c r="N679" s="76"/>
      <c r="O679" s="76"/>
      <c r="P679" s="37"/>
      <c r="Q679" s="37"/>
      <c r="R679" s="76"/>
      <c r="S679" s="63"/>
      <c r="T679" s="76"/>
    </row>
    <row r="680" spans="2:20" x14ac:dyDescent="0.35">
      <c r="B680" s="35"/>
      <c r="C680" s="74"/>
      <c r="D680" s="75"/>
      <c r="E680" s="75"/>
      <c r="F680" s="75"/>
      <c r="G680" s="76"/>
      <c r="H680" s="63"/>
      <c r="I680" s="63"/>
      <c r="J680" s="76"/>
      <c r="K680" s="76"/>
      <c r="L680" s="37"/>
      <c r="M680" s="37"/>
      <c r="N680" s="76"/>
      <c r="O680" s="76"/>
      <c r="P680" s="37"/>
      <c r="Q680" s="37"/>
      <c r="R680" s="76"/>
      <c r="S680" s="63"/>
      <c r="T680" s="76"/>
    </row>
    <row r="681" spans="2:20" x14ac:dyDescent="0.35">
      <c r="B681" s="35"/>
      <c r="C681" s="74"/>
      <c r="D681" s="75"/>
      <c r="E681" s="75"/>
      <c r="F681" s="75"/>
      <c r="G681" s="76"/>
      <c r="H681" s="63"/>
      <c r="I681" s="63"/>
      <c r="J681" s="76"/>
      <c r="K681" s="76"/>
      <c r="L681" s="37"/>
      <c r="M681" s="37"/>
      <c r="N681" s="76"/>
      <c r="O681" s="76"/>
      <c r="P681" s="37"/>
      <c r="Q681" s="37"/>
      <c r="R681" s="76"/>
      <c r="S681" s="63"/>
      <c r="T681" s="76"/>
    </row>
    <row r="682" spans="2:20" x14ac:dyDescent="0.35">
      <c r="B682" s="35"/>
      <c r="C682" s="74"/>
      <c r="D682" s="75"/>
      <c r="E682" s="75"/>
      <c r="F682" s="75"/>
      <c r="G682" s="76"/>
      <c r="H682" s="63"/>
      <c r="I682" s="63"/>
      <c r="J682" s="76"/>
      <c r="K682" s="76"/>
      <c r="L682" s="37"/>
      <c r="M682" s="37"/>
      <c r="N682" s="76"/>
      <c r="O682" s="76"/>
      <c r="P682" s="37"/>
      <c r="Q682" s="37"/>
      <c r="R682" s="76"/>
      <c r="S682" s="63"/>
      <c r="T682" s="76"/>
    </row>
    <row r="683" spans="2:20" x14ac:dyDescent="0.35">
      <c r="B683" s="35"/>
      <c r="C683" s="74"/>
      <c r="D683" s="75"/>
      <c r="E683" s="75"/>
      <c r="F683" s="75"/>
      <c r="G683" s="76"/>
      <c r="H683" s="63"/>
      <c r="I683" s="63"/>
      <c r="J683" s="76"/>
      <c r="K683" s="76"/>
      <c r="L683" s="37"/>
      <c r="M683" s="37"/>
      <c r="N683" s="76"/>
      <c r="O683" s="76"/>
      <c r="P683" s="37"/>
      <c r="Q683" s="37"/>
      <c r="R683" s="76"/>
      <c r="S683" s="63"/>
      <c r="T683" s="76"/>
    </row>
    <row r="684" spans="2:20" x14ac:dyDescent="0.35">
      <c r="B684" s="35"/>
      <c r="C684" s="74"/>
      <c r="D684" s="75"/>
      <c r="E684" s="75"/>
      <c r="F684" s="75"/>
      <c r="G684" s="76"/>
      <c r="H684" s="63"/>
      <c r="I684" s="63"/>
      <c r="J684" s="76"/>
      <c r="K684" s="76"/>
      <c r="L684" s="37"/>
      <c r="M684" s="37"/>
      <c r="N684" s="76"/>
      <c r="O684" s="76"/>
      <c r="P684" s="37"/>
      <c r="Q684" s="37"/>
      <c r="R684" s="76"/>
      <c r="S684" s="63"/>
      <c r="T684" s="76"/>
    </row>
    <row r="685" spans="2:20" x14ac:dyDescent="0.35">
      <c r="B685" s="35"/>
      <c r="C685" s="74"/>
      <c r="D685" s="75"/>
      <c r="E685" s="75"/>
      <c r="F685" s="75"/>
      <c r="G685" s="76"/>
      <c r="H685" s="63"/>
      <c r="I685" s="63"/>
      <c r="J685" s="76"/>
      <c r="K685" s="76"/>
      <c r="L685" s="37"/>
      <c r="M685" s="37"/>
      <c r="N685" s="76"/>
      <c r="O685" s="76"/>
      <c r="P685" s="37"/>
      <c r="Q685" s="37"/>
      <c r="R685" s="76"/>
      <c r="S685" s="63"/>
      <c r="T685" s="76"/>
    </row>
    <row r="686" spans="2:20" x14ac:dyDescent="0.35">
      <c r="B686" s="35"/>
      <c r="C686" s="74"/>
      <c r="D686" s="75"/>
      <c r="E686" s="75"/>
      <c r="F686" s="75"/>
      <c r="G686" s="76"/>
      <c r="H686" s="63"/>
      <c r="I686" s="63"/>
      <c r="J686" s="76"/>
      <c r="K686" s="76"/>
      <c r="L686" s="37"/>
      <c r="M686" s="37"/>
      <c r="N686" s="76"/>
      <c r="O686" s="76"/>
      <c r="P686" s="37"/>
      <c r="Q686" s="37"/>
      <c r="R686" s="76"/>
      <c r="S686" s="63"/>
      <c r="T686" s="76"/>
    </row>
    <row r="687" spans="2:20" x14ac:dyDescent="0.35">
      <c r="B687" s="35"/>
      <c r="C687" s="74"/>
      <c r="D687" s="75"/>
      <c r="E687" s="75"/>
      <c r="F687" s="75"/>
      <c r="G687" s="76"/>
      <c r="H687" s="63"/>
      <c r="I687" s="63"/>
      <c r="J687" s="76"/>
      <c r="K687" s="76"/>
      <c r="L687" s="37"/>
      <c r="M687" s="37"/>
      <c r="N687" s="76"/>
      <c r="O687" s="76"/>
      <c r="P687" s="37"/>
      <c r="Q687" s="37"/>
      <c r="R687" s="76"/>
      <c r="S687" s="63"/>
      <c r="T687" s="76"/>
    </row>
    <row r="688" spans="2:20" x14ac:dyDescent="0.35">
      <c r="B688" s="35"/>
      <c r="C688" s="74"/>
      <c r="D688" s="75"/>
      <c r="E688" s="75"/>
      <c r="F688" s="75"/>
      <c r="G688" s="76"/>
      <c r="H688" s="63"/>
      <c r="I688" s="63"/>
      <c r="J688" s="76"/>
      <c r="K688" s="76"/>
      <c r="L688" s="37"/>
      <c r="M688" s="37"/>
      <c r="N688" s="76"/>
      <c r="O688" s="76"/>
      <c r="P688" s="37"/>
      <c r="Q688" s="37"/>
      <c r="R688" s="76"/>
      <c r="S688" s="63"/>
      <c r="T688" s="76"/>
    </row>
    <row r="689" spans="2:20" x14ac:dyDescent="0.35">
      <c r="B689" s="35"/>
      <c r="C689" s="74"/>
      <c r="D689" s="75"/>
      <c r="E689" s="75"/>
      <c r="F689" s="75"/>
      <c r="G689" s="76"/>
      <c r="H689" s="63"/>
      <c r="I689" s="63"/>
      <c r="J689" s="76"/>
      <c r="K689" s="76"/>
      <c r="L689" s="37"/>
      <c r="M689" s="37"/>
      <c r="N689" s="76"/>
      <c r="O689" s="76"/>
      <c r="P689" s="37"/>
      <c r="Q689" s="37"/>
      <c r="R689" s="76"/>
      <c r="S689" s="63"/>
      <c r="T689" s="76"/>
    </row>
    <row r="690" spans="2:20" x14ac:dyDescent="0.35">
      <c r="B690" s="35"/>
      <c r="C690" s="74"/>
      <c r="D690" s="75"/>
      <c r="E690" s="75"/>
      <c r="F690" s="75"/>
      <c r="G690" s="76"/>
      <c r="H690" s="63"/>
      <c r="I690" s="63"/>
      <c r="J690" s="76"/>
      <c r="K690" s="76"/>
      <c r="L690" s="37"/>
      <c r="M690" s="37"/>
      <c r="N690" s="76"/>
      <c r="O690" s="76"/>
      <c r="P690" s="37"/>
      <c r="Q690" s="37"/>
      <c r="R690" s="76"/>
      <c r="S690" s="63"/>
      <c r="T690" s="76"/>
    </row>
    <row r="691" spans="2:20" x14ac:dyDescent="0.35">
      <c r="B691" s="35"/>
      <c r="C691" s="74"/>
      <c r="D691" s="75"/>
      <c r="E691" s="75"/>
      <c r="F691" s="75"/>
      <c r="G691" s="76"/>
      <c r="H691" s="63"/>
      <c r="I691" s="63"/>
      <c r="J691" s="76"/>
      <c r="K691" s="76"/>
      <c r="L691" s="37"/>
      <c r="M691" s="37"/>
      <c r="N691" s="76"/>
      <c r="O691" s="76"/>
      <c r="P691" s="37"/>
      <c r="Q691" s="37"/>
      <c r="R691" s="76"/>
      <c r="S691" s="63"/>
      <c r="T691" s="76"/>
    </row>
    <row r="692" spans="2:20" x14ac:dyDescent="0.35">
      <c r="B692" s="35"/>
      <c r="C692" s="74"/>
      <c r="D692" s="75"/>
      <c r="E692" s="75"/>
      <c r="F692" s="75"/>
      <c r="G692" s="76"/>
      <c r="H692" s="63"/>
      <c r="I692" s="63"/>
      <c r="J692" s="76"/>
      <c r="K692" s="76"/>
      <c r="L692" s="37"/>
      <c r="M692" s="37"/>
      <c r="N692" s="76"/>
      <c r="O692" s="76"/>
      <c r="P692" s="37"/>
      <c r="Q692" s="37"/>
      <c r="R692" s="76"/>
      <c r="S692" s="63"/>
      <c r="T692" s="76"/>
    </row>
    <row r="693" spans="2:20" x14ac:dyDescent="0.35">
      <c r="B693" s="35"/>
      <c r="C693" s="74"/>
      <c r="D693" s="75"/>
      <c r="E693" s="75"/>
      <c r="F693" s="75"/>
      <c r="G693" s="76"/>
      <c r="H693" s="63"/>
      <c r="I693" s="63"/>
      <c r="J693" s="76"/>
      <c r="K693" s="76"/>
      <c r="L693" s="37"/>
      <c r="M693" s="37"/>
      <c r="N693" s="76"/>
      <c r="O693" s="76"/>
      <c r="P693" s="37"/>
      <c r="Q693" s="37"/>
      <c r="R693" s="76"/>
      <c r="S693" s="63"/>
      <c r="T693" s="76"/>
    </row>
    <row r="694" spans="2:20" x14ac:dyDescent="0.35">
      <c r="B694" s="35"/>
      <c r="C694" s="74"/>
      <c r="D694" s="75"/>
      <c r="E694" s="75"/>
      <c r="F694" s="75"/>
      <c r="G694" s="76"/>
      <c r="H694" s="63"/>
      <c r="I694" s="63"/>
      <c r="J694" s="76"/>
      <c r="K694" s="76"/>
      <c r="L694" s="37"/>
      <c r="M694" s="37"/>
      <c r="N694" s="76"/>
      <c r="O694" s="76"/>
      <c r="P694" s="37"/>
      <c r="Q694" s="37"/>
      <c r="R694" s="76"/>
      <c r="S694" s="63"/>
      <c r="T694" s="76"/>
    </row>
    <row r="695" spans="2:20" x14ac:dyDescent="0.35">
      <c r="B695" s="35"/>
      <c r="C695" s="74"/>
      <c r="D695" s="75"/>
      <c r="E695" s="75"/>
      <c r="F695" s="75"/>
      <c r="G695" s="76"/>
      <c r="H695" s="63"/>
      <c r="I695" s="63"/>
      <c r="J695" s="76"/>
      <c r="K695" s="76"/>
      <c r="L695" s="37"/>
      <c r="M695" s="37"/>
      <c r="N695" s="76"/>
      <c r="O695" s="76"/>
      <c r="P695" s="37"/>
      <c r="Q695" s="37"/>
      <c r="R695" s="76"/>
      <c r="S695" s="63"/>
      <c r="T695" s="76"/>
    </row>
    <row r="696" spans="2:20" x14ac:dyDescent="0.35">
      <c r="B696" s="35"/>
      <c r="C696" s="74"/>
      <c r="D696" s="75"/>
      <c r="E696" s="75"/>
      <c r="F696" s="75"/>
      <c r="G696" s="76"/>
      <c r="H696" s="63"/>
      <c r="I696" s="63"/>
      <c r="J696" s="76"/>
      <c r="K696" s="76"/>
      <c r="L696" s="37"/>
      <c r="M696" s="37"/>
      <c r="N696" s="76"/>
      <c r="O696" s="76"/>
      <c r="P696" s="37"/>
      <c r="Q696" s="37"/>
      <c r="R696" s="76"/>
      <c r="S696" s="63"/>
      <c r="T696" s="76"/>
    </row>
    <row r="697" spans="2:20" x14ac:dyDescent="0.35">
      <c r="B697" s="35"/>
      <c r="C697" s="74"/>
      <c r="D697" s="75"/>
      <c r="E697" s="75"/>
      <c r="F697" s="75"/>
      <c r="G697" s="76"/>
      <c r="H697" s="63"/>
      <c r="I697" s="63"/>
      <c r="J697" s="76"/>
      <c r="K697" s="76"/>
      <c r="L697" s="37"/>
      <c r="M697" s="37"/>
      <c r="N697" s="76"/>
      <c r="O697" s="76"/>
      <c r="P697" s="37"/>
      <c r="Q697" s="37"/>
      <c r="R697" s="76"/>
      <c r="S697" s="63"/>
      <c r="T697" s="76"/>
    </row>
    <row r="698" spans="2:20" x14ac:dyDescent="0.35">
      <c r="B698" s="35"/>
      <c r="C698" s="74"/>
      <c r="D698" s="75"/>
      <c r="E698" s="75"/>
      <c r="F698" s="75"/>
      <c r="G698" s="76"/>
      <c r="H698" s="63"/>
      <c r="I698" s="63"/>
      <c r="J698" s="76"/>
      <c r="K698" s="76"/>
      <c r="L698" s="37"/>
      <c r="M698" s="37"/>
      <c r="N698" s="76"/>
      <c r="O698" s="76"/>
      <c r="P698" s="37"/>
      <c r="Q698" s="37"/>
      <c r="R698" s="76"/>
      <c r="S698" s="63"/>
      <c r="T698" s="76"/>
    </row>
    <row r="699" spans="2:20" x14ac:dyDescent="0.35">
      <c r="B699" s="35"/>
      <c r="C699" s="74"/>
      <c r="D699" s="75"/>
      <c r="E699" s="75"/>
      <c r="F699" s="75"/>
      <c r="G699" s="76"/>
      <c r="H699" s="63"/>
      <c r="I699" s="63"/>
      <c r="J699" s="76"/>
      <c r="K699" s="76"/>
      <c r="L699" s="37"/>
      <c r="M699" s="37"/>
      <c r="N699" s="76"/>
      <c r="O699" s="76"/>
      <c r="P699" s="37"/>
      <c r="Q699" s="37"/>
      <c r="R699" s="76"/>
      <c r="S699" s="63"/>
      <c r="T699" s="76"/>
    </row>
    <row r="700" spans="2:20" x14ac:dyDescent="0.35">
      <c r="B700" s="35"/>
      <c r="C700" s="74"/>
      <c r="D700" s="75"/>
      <c r="E700" s="75"/>
      <c r="F700" s="75"/>
      <c r="G700" s="76"/>
      <c r="H700" s="63"/>
      <c r="I700" s="63"/>
      <c r="J700" s="76"/>
      <c r="K700" s="76"/>
      <c r="L700" s="37"/>
      <c r="M700" s="37"/>
      <c r="N700" s="76"/>
      <c r="O700" s="76"/>
      <c r="P700" s="37"/>
      <c r="Q700" s="37"/>
      <c r="R700" s="76"/>
      <c r="S700" s="63"/>
      <c r="T700" s="76"/>
    </row>
    <row r="701" spans="2:20" x14ac:dyDescent="0.35">
      <c r="B701" s="35"/>
      <c r="C701" s="74"/>
      <c r="D701" s="75"/>
      <c r="E701" s="75"/>
      <c r="F701" s="75"/>
      <c r="G701" s="76"/>
      <c r="H701" s="63"/>
      <c r="I701" s="63"/>
      <c r="J701" s="76"/>
      <c r="K701" s="76"/>
      <c r="L701" s="37"/>
      <c r="M701" s="37"/>
      <c r="N701" s="76"/>
      <c r="O701" s="76"/>
      <c r="P701" s="37"/>
      <c r="Q701" s="37"/>
      <c r="R701" s="76"/>
      <c r="S701" s="63"/>
      <c r="T701" s="76"/>
    </row>
    <row r="702" spans="2:20" x14ac:dyDescent="0.35">
      <c r="B702" s="35"/>
      <c r="C702" s="74"/>
      <c r="D702" s="75"/>
      <c r="E702" s="75"/>
      <c r="F702" s="75"/>
      <c r="G702" s="76"/>
      <c r="H702" s="63"/>
      <c r="I702" s="63"/>
      <c r="J702" s="76"/>
      <c r="K702" s="76"/>
      <c r="L702" s="37"/>
      <c r="M702" s="37"/>
      <c r="N702" s="76"/>
      <c r="O702" s="76"/>
      <c r="P702" s="37"/>
      <c r="Q702" s="37"/>
      <c r="R702" s="76"/>
      <c r="S702" s="63"/>
      <c r="T702" s="76"/>
    </row>
    <row r="703" spans="2:20" x14ac:dyDescent="0.35">
      <c r="B703" s="35"/>
      <c r="C703" s="74"/>
      <c r="D703" s="75"/>
      <c r="E703" s="75"/>
      <c r="F703" s="75"/>
      <c r="G703" s="76"/>
      <c r="H703" s="63"/>
      <c r="I703" s="63"/>
      <c r="J703" s="76"/>
      <c r="K703" s="76"/>
      <c r="L703" s="37"/>
      <c r="M703" s="37"/>
      <c r="N703" s="76"/>
      <c r="O703" s="76"/>
      <c r="P703" s="37"/>
      <c r="Q703" s="37"/>
      <c r="R703" s="76"/>
      <c r="S703" s="63"/>
      <c r="T703" s="76"/>
    </row>
    <row r="704" spans="2:20" x14ac:dyDescent="0.35">
      <c r="B704" s="35"/>
      <c r="C704" s="74"/>
      <c r="D704" s="75"/>
      <c r="E704" s="75"/>
      <c r="F704" s="75"/>
      <c r="G704" s="76"/>
      <c r="H704" s="63"/>
      <c r="I704" s="63"/>
      <c r="J704" s="76"/>
      <c r="K704" s="76"/>
      <c r="L704" s="37"/>
      <c r="M704" s="37"/>
      <c r="N704" s="76"/>
      <c r="O704" s="76"/>
      <c r="P704" s="37"/>
      <c r="Q704" s="37"/>
      <c r="R704" s="76"/>
      <c r="S704" s="63"/>
      <c r="T704" s="76"/>
    </row>
    <row r="705" spans="2:20" x14ac:dyDescent="0.35">
      <c r="B705" s="35"/>
      <c r="C705" s="74"/>
      <c r="D705" s="75"/>
      <c r="E705" s="75"/>
      <c r="F705" s="75"/>
      <c r="G705" s="76"/>
      <c r="H705" s="63"/>
      <c r="I705" s="63"/>
      <c r="J705" s="76"/>
      <c r="K705" s="76"/>
      <c r="L705" s="37"/>
      <c r="M705" s="37"/>
      <c r="N705" s="76"/>
      <c r="O705" s="76"/>
      <c r="P705" s="37"/>
      <c r="Q705" s="37"/>
      <c r="R705" s="76"/>
      <c r="S705" s="63"/>
      <c r="T705" s="76"/>
    </row>
    <row r="706" spans="2:20" x14ac:dyDescent="0.35">
      <c r="B706" s="35"/>
      <c r="C706" s="74"/>
      <c r="D706" s="75"/>
      <c r="E706" s="75"/>
      <c r="F706" s="75"/>
      <c r="G706" s="76"/>
      <c r="H706" s="63"/>
      <c r="I706" s="63"/>
      <c r="J706" s="76"/>
      <c r="K706" s="76"/>
      <c r="L706" s="37"/>
      <c r="M706" s="37"/>
      <c r="N706" s="76"/>
      <c r="O706" s="76"/>
      <c r="P706" s="37"/>
      <c r="Q706" s="37"/>
      <c r="R706" s="76"/>
      <c r="S706" s="63"/>
      <c r="T706" s="76"/>
    </row>
    <row r="707" spans="2:20" x14ac:dyDescent="0.35">
      <c r="B707" s="35"/>
      <c r="C707" s="74"/>
      <c r="D707" s="75"/>
      <c r="E707" s="75"/>
      <c r="F707" s="75"/>
      <c r="G707" s="76"/>
      <c r="H707" s="63"/>
      <c r="I707" s="63"/>
      <c r="J707" s="76"/>
      <c r="K707" s="76"/>
      <c r="L707" s="37"/>
      <c r="M707" s="37"/>
      <c r="N707" s="76"/>
      <c r="O707" s="76"/>
      <c r="P707" s="37"/>
      <c r="Q707" s="37"/>
      <c r="R707" s="76"/>
      <c r="S707" s="63"/>
      <c r="T707" s="76"/>
    </row>
    <row r="708" spans="2:20" x14ac:dyDescent="0.35">
      <c r="B708" s="35"/>
      <c r="C708" s="74"/>
      <c r="D708" s="75"/>
      <c r="E708" s="75"/>
      <c r="F708" s="75"/>
      <c r="G708" s="76"/>
      <c r="H708" s="63"/>
      <c r="I708" s="63"/>
      <c r="J708" s="76"/>
      <c r="K708" s="76"/>
      <c r="L708" s="37"/>
      <c r="M708" s="37"/>
      <c r="N708" s="76"/>
      <c r="O708" s="76"/>
      <c r="P708" s="37"/>
      <c r="Q708" s="37"/>
      <c r="R708" s="76"/>
      <c r="S708" s="63"/>
      <c r="T708" s="76"/>
    </row>
    <row r="709" spans="2:20" x14ac:dyDescent="0.35">
      <c r="B709" s="35"/>
      <c r="C709" s="74"/>
      <c r="D709" s="75"/>
      <c r="E709" s="75"/>
      <c r="F709" s="75"/>
      <c r="G709" s="76"/>
      <c r="H709" s="63"/>
      <c r="I709" s="63"/>
      <c r="J709" s="76"/>
      <c r="K709" s="76"/>
      <c r="L709" s="37"/>
      <c r="M709" s="37"/>
      <c r="N709" s="76"/>
      <c r="O709" s="76"/>
      <c r="P709" s="37"/>
      <c r="Q709" s="37"/>
      <c r="R709" s="76"/>
      <c r="S709" s="63"/>
      <c r="T709" s="76"/>
    </row>
    <row r="710" spans="2:20" x14ac:dyDescent="0.35">
      <c r="B710" s="35"/>
      <c r="C710" s="74"/>
      <c r="D710" s="75"/>
      <c r="E710" s="75"/>
      <c r="F710" s="75"/>
      <c r="G710" s="76"/>
      <c r="H710" s="63"/>
      <c r="I710" s="63"/>
      <c r="J710" s="76"/>
      <c r="K710" s="76"/>
      <c r="L710" s="37"/>
      <c r="M710" s="37"/>
      <c r="N710" s="76"/>
      <c r="O710" s="76"/>
      <c r="P710" s="37"/>
      <c r="Q710" s="37"/>
      <c r="R710" s="76"/>
      <c r="S710" s="63"/>
      <c r="T710" s="76"/>
    </row>
    <row r="711" spans="2:20" x14ac:dyDescent="0.35">
      <c r="B711" s="35"/>
      <c r="C711" s="74"/>
      <c r="D711" s="75"/>
      <c r="E711" s="75"/>
      <c r="F711" s="75"/>
      <c r="G711" s="76"/>
      <c r="H711" s="63"/>
      <c r="I711" s="63"/>
      <c r="J711" s="76"/>
      <c r="K711" s="76"/>
      <c r="L711" s="37"/>
      <c r="M711" s="37"/>
      <c r="N711" s="76"/>
      <c r="O711" s="76"/>
      <c r="P711" s="37"/>
      <c r="Q711" s="37"/>
      <c r="R711" s="76"/>
      <c r="S711" s="63"/>
      <c r="T711" s="76"/>
    </row>
    <row r="712" spans="2:20" x14ac:dyDescent="0.35">
      <c r="B712" s="35"/>
      <c r="C712" s="74"/>
      <c r="D712" s="75"/>
      <c r="E712" s="75"/>
      <c r="F712" s="75"/>
      <c r="G712" s="76"/>
      <c r="H712" s="63"/>
      <c r="I712" s="63"/>
      <c r="J712" s="76"/>
      <c r="K712" s="76"/>
      <c r="L712" s="37"/>
      <c r="M712" s="37"/>
      <c r="N712" s="76"/>
      <c r="O712" s="76"/>
      <c r="P712" s="37"/>
      <c r="Q712" s="37"/>
      <c r="R712" s="76"/>
      <c r="S712" s="63"/>
      <c r="T712" s="76"/>
    </row>
    <row r="713" spans="2:20" x14ac:dyDescent="0.35">
      <c r="B713" s="35"/>
      <c r="C713" s="74"/>
      <c r="D713" s="75"/>
      <c r="E713" s="75"/>
      <c r="F713" s="75"/>
      <c r="G713" s="76"/>
      <c r="H713" s="63"/>
      <c r="I713" s="63"/>
      <c r="J713" s="76"/>
      <c r="K713" s="76"/>
      <c r="L713" s="37"/>
      <c r="M713" s="37"/>
      <c r="N713" s="76"/>
      <c r="O713" s="76"/>
      <c r="P713" s="37"/>
      <c r="Q713" s="37"/>
      <c r="R713" s="76"/>
      <c r="S713" s="63"/>
      <c r="T713" s="76"/>
    </row>
    <row r="714" spans="2:20" x14ac:dyDescent="0.35">
      <c r="B714" s="35"/>
      <c r="C714" s="74"/>
      <c r="D714" s="75"/>
      <c r="E714" s="75"/>
      <c r="F714" s="75"/>
      <c r="G714" s="76"/>
      <c r="H714" s="63"/>
      <c r="I714" s="63"/>
      <c r="J714" s="76"/>
      <c r="K714" s="76"/>
      <c r="L714" s="37"/>
      <c r="M714" s="37"/>
      <c r="N714" s="76"/>
      <c r="O714" s="76"/>
      <c r="P714" s="37"/>
      <c r="Q714" s="37"/>
      <c r="R714" s="76"/>
      <c r="S714" s="63"/>
      <c r="T714" s="76"/>
    </row>
    <row r="715" spans="2:20" x14ac:dyDescent="0.35">
      <c r="B715" s="35"/>
      <c r="C715" s="74"/>
      <c r="D715" s="75"/>
      <c r="E715" s="75"/>
      <c r="F715" s="75"/>
      <c r="G715" s="76"/>
      <c r="H715" s="63"/>
      <c r="I715" s="63"/>
      <c r="J715" s="76"/>
      <c r="K715" s="76"/>
      <c r="L715" s="37"/>
      <c r="M715" s="37"/>
      <c r="N715" s="76"/>
      <c r="O715" s="76"/>
      <c r="P715" s="37"/>
      <c r="Q715" s="37"/>
      <c r="R715" s="76"/>
      <c r="S715" s="63"/>
      <c r="T715" s="76"/>
    </row>
    <row r="716" spans="2:20" x14ac:dyDescent="0.35">
      <c r="B716" s="35"/>
      <c r="C716" s="74"/>
      <c r="D716" s="75"/>
      <c r="E716" s="75"/>
      <c r="F716" s="75"/>
      <c r="G716" s="76"/>
      <c r="H716" s="63"/>
      <c r="I716" s="63"/>
      <c r="J716" s="76"/>
      <c r="K716" s="76"/>
      <c r="L716" s="37"/>
      <c r="M716" s="37"/>
      <c r="N716" s="76"/>
      <c r="O716" s="76"/>
      <c r="P716" s="37"/>
      <c r="Q716" s="37"/>
      <c r="R716" s="76"/>
      <c r="S716" s="63"/>
      <c r="T716" s="76"/>
    </row>
    <row r="717" spans="2:20" x14ac:dyDescent="0.35">
      <c r="B717" s="35"/>
      <c r="C717" s="74"/>
      <c r="D717" s="75"/>
      <c r="E717" s="75"/>
      <c r="F717" s="75"/>
      <c r="G717" s="76"/>
      <c r="H717" s="63"/>
      <c r="I717" s="63"/>
      <c r="J717" s="76"/>
      <c r="K717" s="76"/>
      <c r="L717" s="37"/>
      <c r="M717" s="37"/>
      <c r="N717" s="76"/>
      <c r="O717" s="76"/>
      <c r="P717" s="37"/>
      <c r="Q717" s="37"/>
      <c r="R717" s="76"/>
      <c r="S717" s="63"/>
      <c r="T717" s="76"/>
    </row>
    <row r="718" spans="2:20" x14ac:dyDescent="0.35">
      <c r="B718" s="35"/>
      <c r="C718" s="74"/>
      <c r="D718" s="75"/>
      <c r="E718" s="75"/>
      <c r="F718" s="75"/>
      <c r="G718" s="76"/>
      <c r="H718" s="63"/>
      <c r="I718" s="63"/>
      <c r="J718" s="76"/>
      <c r="K718" s="76"/>
      <c r="L718" s="37"/>
      <c r="M718" s="37"/>
      <c r="N718" s="76"/>
      <c r="O718" s="76"/>
      <c r="P718" s="37"/>
      <c r="Q718" s="37"/>
      <c r="R718" s="76"/>
      <c r="S718" s="63"/>
      <c r="T718" s="76"/>
    </row>
    <row r="719" spans="2:20" x14ac:dyDescent="0.35">
      <c r="B719" s="35"/>
      <c r="C719" s="74"/>
      <c r="D719" s="75"/>
      <c r="E719" s="75"/>
      <c r="F719" s="75"/>
      <c r="G719" s="76"/>
      <c r="H719" s="63"/>
      <c r="I719" s="63"/>
      <c r="J719" s="76"/>
      <c r="K719" s="76"/>
      <c r="L719" s="37"/>
      <c r="M719" s="37"/>
      <c r="N719" s="76"/>
      <c r="O719" s="76"/>
      <c r="P719" s="37"/>
      <c r="Q719" s="37"/>
      <c r="R719" s="76"/>
      <c r="S719" s="63"/>
      <c r="T719" s="76"/>
    </row>
    <row r="720" spans="2:20" x14ac:dyDescent="0.35">
      <c r="B720" s="35"/>
      <c r="C720" s="74"/>
      <c r="D720" s="75"/>
      <c r="E720" s="75"/>
      <c r="F720" s="75"/>
      <c r="G720" s="76"/>
      <c r="H720" s="63"/>
      <c r="I720" s="63"/>
      <c r="J720" s="76"/>
      <c r="K720" s="76"/>
      <c r="L720" s="37"/>
      <c r="M720" s="37"/>
      <c r="N720" s="76"/>
      <c r="O720" s="76"/>
      <c r="P720" s="37"/>
      <c r="Q720" s="37"/>
      <c r="R720" s="76"/>
      <c r="S720" s="63"/>
      <c r="T720" s="76"/>
    </row>
    <row r="721" spans="2:20" x14ac:dyDescent="0.35">
      <c r="B721" s="35"/>
      <c r="C721" s="74"/>
      <c r="D721" s="75"/>
      <c r="E721" s="75"/>
      <c r="F721" s="75"/>
      <c r="G721" s="76"/>
      <c r="H721" s="63"/>
      <c r="I721" s="63"/>
      <c r="J721" s="76"/>
      <c r="K721" s="76"/>
      <c r="L721" s="37"/>
      <c r="M721" s="37"/>
      <c r="N721" s="76"/>
      <c r="O721" s="76"/>
      <c r="P721" s="37"/>
      <c r="Q721" s="37"/>
      <c r="R721" s="76"/>
      <c r="S721" s="63"/>
      <c r="T721" s="76"/>
    </row>
    <row r="722" spans="2:20" x14ac:dyDescent="0.35">
      <c r="B722" s="35"/>
      <c r="C722" s="74"/>
      <c r="D722" s="75"/>
      <c r="E722" s="75"/>
      <c r="F722" s="75"/>
      <c r="G722" s="76"/>
      <c r="H722" s="63"/>
      <c r="I722" s="63"/>
      <c r="J722" s="76"/>
      <c r="K722" s="76"/>
      <c r="L722" s="37"/>
      <c r="M722" s="37"/>
      <c r="N722" s="76"/>
      <c r="O722" s="76"/>
      <c r="P722" s="37"/>
      <c r="Q722" s="37"/>
      <c r="R722" s="76"/>
      <c r="S722" s="63"/>
      <c r="T722" s="76"/>
    </row>
    <row r="723" spans="2:20" x14ac:dyDescent="0.35">
      <c r="B723" s="35"/>
      <c r="C723" s="74"/>
      <c r="D723" s="75"/>
      <c r="E723" s="75"/>
      <c r="F723" s="75"/>
      <c r="G723" s="76"/>
      <c r="H723" s="63"/>
      <c r="I723" s="63"/>
      <c r="J723" s="76"/>
      <c r="K723" s="76"/>
      <c r="L723" s="37"/>
      <c r="M723" s="37"/>
      <c r="N723" s="76"/>
      <c r="O723" s="76"/>
      <c r="P723" s="37"/>
      <c r="Q723" s="37"/>
      <c r="R723" s="76"/>
      <c r="S723" s="63"/>
      <c r="T723" s="76"/>
    </row>
    <row r="724" spans="2:20" x14ac:dyDescent="0.35">
      <c r="B724" s="35"/>
      <c r="C724" s="74"/>
      <c r="D724" s="75"/>
      <c r="E724" s="75"/>
      <c r="F724" s="75"/>
      <c r="G724" s="76"/>
      <c r="H724" s="63"/>
      <c r="I724" s="63"/>
      <c r="J724" s="76"/>
      <c r="K724" s="76"/>
      <c r="L724" s="37"/>
      <c r="M724" s="37"/>
      <c r="N724" s="76"/>
      <c r="O724" s="76"/>
      <c r="P724" s="37"/>
      <c r="Q724" s="37"/>
      <c r="R724" s="76"/>
      <c r="S724" s="63"/>
      <c r="T724" s="76"/>
    </row>
    <row r="725" spans="2:20" x14ac:dyDescent="0.35">
      <c r="B725" s="35"/>
      <c r="C725" s="74"/>
      <c r="D725" s="75"/>
      <c r="E725" s="75"/>
      <c r="F725" s="75"/>
      <c r="G725" s="76"/>
      <c r="H725" s="63"/>
      <c r="I725" s="63"/>
      <c r="J725" s="76"/>
      <c r="K725" s="76"/>
      <c r="L725" s="37"/>
      <c r="M725" s="37"/>
      <c r="N725" s="76"/>
      <c r="O725" s="76"/>
      <c r="P725" s="37"/>
      <c r="Q725" s="37"/>
      <c r="R725" s="76"/>
      <c r="S725" s="63"/>
      <c r="T725" s="76"/>
    </row>
    <row r="726" spans="2:20" x14ac:dyDescent="0.35">
      <c r="B726" s="35"/>
      <c r="C726" s="74"/>
      <c r="D726" s="75"/>
      <c r="E726" s="75"/>
      <c r="F726" s="75"/>
      <c r="G726" s="76"/>
      <c r="H726" s="63"/>
      <c r="I726" s="63"/>
      <c r="J726" s="76"/>
      <c r="K726" s="76"/>
      <c r="L726" s="37"/>
      <c r="M726" s="37"/>
      <c r="N726" s="76"/>
      <c r="O726" s="76"/>
      <c r="P726" s="37"/>
      <c r="Q726" s="37"/>
      <c r="R726" s="76"/>
      <c r="S726" s="63"/>
      <c r="T726" s="76"/>
    </row>
    <row r="727" spans="2:20" x14ac:dyDescent="0.35">
      <c r="B727" s="35"/>
      <c r="C727" s="74"/>
      <c r="D727" s="75"/>
      <c r="E727" s="75"/>
      <c r="F727" s="75"/>
      <c r="G727" s="76"/>
      <c r="H727" s="63"/>
      <c r="I727" s="63"/>
      <c r="J727" s="76"/>
      <c r="K727" s="76"/>
      <c r="L727" s="37"/>
      <c r="M727" s="37"/>
      <c r="N727" s="76"/>
      <c r="O727" s="76"/>
      <c r="P727" s="37"/>
      <c r="Q727" s="37"/>
      <c r="R727" s="76"/>
      <c r="S727" s="63"/>
      <c r="T727" s="76"/>
    </row>
    <row r="728" spans="2:20" x14ac:dyDescent="0.35">
      <c r="B728" s="35"/>
      <c r="C728" s="74"/>
      <c r="D728" s="75"/>
      <c r="E728" s="75"/>
      <c r="F728" s="75"/>
      <c r="G728" s="76"/>
      <c r="H728" s="63"/>
      <c r="I728" s="63"/>
      <c r="J728" s="76"/>
      <c r="K728" s="76"/>
      <c r="L728" s="37"/>
      <c r="M728" s="37"/>
      <c r="N728" s="76"/>
      <c r="O728" s="76"/>
      <c r="P728" s="37"/>
      <c r="Q728" s="37"/>
      <c r="R728" s="76"/>
      <c r="S728" s="63"/>
      <c r="T728" s="76"/>
    </row>
    <row r="729" spans="2:20" x14ac:dyDescent="0.35">
      <c r="B729" s="35"/>
      <c r="C729" s="74"/>
      <c r="D729" s="75"/>
      <c r="E729" s="75"/>
      <c r="F729" s="75"/>
      <c r="G729" s="76"/>
      <c r="H729" s="63"/>
      <c r="I729" s="63"/>
      <c r="J729" s="76"/>
      <c r="K729" s="76"/>
      <c r="L729" s="37"/>
      <c r="M729" s="37"/>
      <c r="N729" s="76"/>
      <c r="O729" s="76"/>
      <c r="P729" s="37"/>
      <c r="Q729" s="37"/>
      <c r="R729" s="76"/>
      <c r="S729" s="63"/>
      <c r="T729" s="76"/>
    </row>
    <row r="730" spans="2:20" x14ac:dyDescent="0.35">
      <c r="B730" s="35"/>
      <c r="C730" s="74"/>
      <c r="D730" s="75"/>
      <c r="E730" s="75"/>
      <c r="F730" s="75"/>
      <c r="G730" s="76"/>
      <c r="H730" s="63"/>
      <c r="I730" s="63"/>
      <c r="J730" s="76"/>
      <c r="K730" s="76"/>
      <c r="L730" s="37"/>
      <c r="M730" s="37"/>
      <c r="N730" s="76"/>
      <c r="O730" s="76"/>
      <c r="P730" s="37"/>
      <c r="Q730" s="37"/>
      <c r="R730" s="76"/>
      <c r="S730" s="63"/>
      <c r="T730" s="76"/>
    </row>
    <row r="731" spans="2:20" x14ac:dyDescent="0.35">
      <c r="B731" s="35"/>
      <c r="C731" s="74"/>
      <c r="D731" s="75"/>
      <c r="E731" s="75"/>
      <c r="F731" s="75"/>
      <c r="G731" s="76"/>
      <c r="H731" s="63"/>
      <c r="I731" s="63"/>
      <c r="J731" s="76"/>
      <c r="K731" s="76"/>
      <c r="L731" s="37"/>
      <c r="M731" s="37"/>
      <c r="N731" s="76"/>
      <c r="O731" s="76"/>
      <c r="P731" s="37"/>
      <c r="Q731" s="37"/>
      <c r="R731" s="76"/>
      <c r="S731" s="63"/>
      <c r="T731" s="76"/>
    </row>
    <row r="732" spans="2:20" x14ac:dyDescent="0.35">
      <c r="B732" s="35"/>
      <c r="C732" s="74"/>
      <c r="D732" s="75"/>
      <c r="E732" s="75"/>
      <c r="F732" s="75"/>
      <c r="G732" s="76"/>
      <c r="H732" s="63"/>
      <c r="I732" s="63"/>
      <c r="J732" s="76"/>
      <c r="K732" s="76"/>
      <c r="L732" s="37"/>
      <c r="M732" s="37"/>
      <c r="N732" s="76"/>
      <c r="O732" s="76"/>
      <c r="P732" s="37"/>
      <c r="Q732" s="37"/>
      <c r="R732" s="76"/>
      <c r="S732" s="63"/>
      <c r="T732" s="76"/>
    </row>
    <row r="733" spans="2:20" x14ac:dyDescent="0.35">
      <c r="B733" s="35"/>
      <c r="C733" s="74"/>
      <c r="D733" s="75"/>
      <c r="E733" s="75"/>
      <c r="F733" s="75"/>
      <c r="G733" s="76"/>
      <c r="H733" s="63"/>
      <c r="I733" s="63"/>
      <c r="J733" s="76"/>
      <c r="K733" s="76"/>
      <c r="L733" s="37"/>
      <c r="M733" s="37"/>
      <c r="N733" s="76"/>
      <c r="O733" s="76"/>
      <c r="P733" s="37"/>
      <c r="Q733" s="37"/>
      <c r="R733" s="76"/>
      <c r="S733" s="63"/>
      <c r="T733" s="76"/>
    </row>
    <row r="734" spans="2:20" x14ac:dyDescent="0.35">
      <c r="B734" s="35"/>
      <c r="C734" s="74"/>
      <c r="D734" s="75"/>
      <c r="E734" s="75"/>
      <c r="F734" s="75"/>
      <c r="G734" s="76"/>
      <c r="H734" s="63"/>
      <c r="I734" s="63"/>
      <c r="J734" s="76"/>
      <c r="K734" s="76"/>
      <c r="L734" s="37"/>
      <c r="M734" s="37"/>
      <c r="N734" s="76"/>
      <c r="O734" s="76"/>
      <c r="P734" s="37"/>
      <c r="Q734" s="37"/>
      <c r="R734" s="76"/>
      <c r="S734" s="63"/>
      <c r="T734" s="76"/>
    </row>
    <row r="735" spans="2:20" x14ac:dyDescent="0.35">
      <c r="B735" s="35"/>
      <c r="C735" s="74"/>
      <c r="D735" s="75"/>
      <c r="E735" s="75"/>
      <c r="F735" s="75"/>
      <c r="G735" s="76"/>
      <c r="H735" s="63"/>
      <c r="I735" s="63"/>
      <c r="J735" s="76"/>
      <c r="K735" s="76"/>
      <c r="L735" s="37"/>
      <c r="M735" s="37"/>
      <c r="N735" s="76"/>
      <c r="O735" s="76"/>
      <c r="P735" s="37"/>
      <c r="Q735" s="37"/>
      <c r="R735" s="76"/>
      <c r="S735" s="63"/>
      <c r="T735" s="76"/>
    </row>
    <row r="736" spans="2:20" x14ac:dyDescent="0.35">
      <c r="B736" s="35"/>
      <c r="C736" s="74"/>
      <c r="D736" s="75"/>
      <c r="E736" s="75"/>
      <c r="F736" s="75"/>
      <c r="G736" s="76"/>
      <c r="H736" s="63"/>
      <c r="I736" s="63"/>
      <c r="J736" s="76"/>
      <c r="K736" s="76"/>
      <c r="L736" s="37"/>
      <c r="M736" s="37"/>
      <c r="N736" s="76"/>
      <c r="O736" s="76"/>
      <c r="P736" s="37"/>
      <c r="Q736" s="37"/>
      <c r="R736" s="76"/>
      <c r="S736" s="63"/>
      <c r="T736" s="76"/>
    </row>
    <row r="737" spans="2:20" x14ac:dyDescent="0.35">
      <c r="B737" s="35"/>
      <c r="C737" s="74"/>
      <c r="D737" s="75"/>
      <c r="E737" s="75"/>
      <c r="F737" s="75"/>
      <c r="G737" s="76"/>
      <c r="H737" s="63"/>
      <c r="I737" s="63"/>
      <c r="J737" s="76"/>
      <c r="K737" s="76"/>
      <c r="L737" s="37"/>
      <c r="M737" s="37"/>
      <c r="N737" s="76"/>
      <c r="O737" s="76"/>
      <c r="P737" s="37"/>
      <c r="Q737" s="37"/>
      <c r="R737" s="76"/>
      <c r="S737" s="63"/>
      <c r="T737" s="76"/>
    </row>
    <row r="738" spans="2:20" x14ac:dyDescent="0.35">
      <c r="B738" s="35"/>
      <c r="C738" s="74"/>
      <c r="D738" s="75"/>
      <c r="E738" s="75"/>
      <c r="F738" s="75"/>
      <c r="G738" s="76"/>
      <c r="H738" s="63"/>
      <c r="I738" s="63"/>
      <c r="J738" s="76"/>
      <c r="K738" s="76"/>
      <c r="L738" s="37"/>
      <c r="M738" s="37"/>
      <c r="N738" s="76"/>
      <c r="O738" s="76"/>
      <c r="P738" s="37"/>
      <c r="Q738" s="37"/>
      <c r="R738" s="76"/>
      <c r="S738" s="63"/>
      <c r="T738" s="76"/>
    </row>
    <row r="739" spans="2:20" x14ac:dyDescent="0.35">
      <c r="B739" s="35"/>
      <c r="C739" s="74"/>
      <c r="D739" s="75"/>
      <c r="E739" s="75"/>
      <c r="F739" s="75"/>
      <c r="G739" s="76"/>
      <c r="H739" s="63"/>
      <c r="I739" s="63"/>
      <c r="J739" s="76"/>
      <c r="K739" s="76"/>
      <c r="L739" s="37"/>
      <c r="M739" s="37"/>
      <c r="N739" s="76"/>
      <c r="O739" s="76"/>
      <c r="P739" s="37"/>
      <c r="Q739" s="37"/>
      <c r="R739" s="76"/>
      <c r="S739" s="63"/>
      <c r="T739" s="76"/>
    </row>
    <row r="740" spans="2:20" x14ac:dyDescent="0.35">
      <c r="B740" s="35"/>
      <c r="C740" s="74"/>
      <c r="D740" s="75"/>
      <c r="E740" s="75"/>
      <c r="F740" s="75"/>
      <c r="G740" s="76"/>
      <c r="H740" s="63"/>
      <c r="I740" s="63"/>
      <c r="J740" s="76"/>
      <c r="K740" s="76"/>
      <c r="L740" s="37"/>
      <c r="M740" s="37"/>
      <c r="N740" s="76"/>
      <c r="O740" s="76"/>
      <c r="P740" s="37"/>
      <c r="Q740" s="37"/>
      <c r="R740" s="76"/>
      <c r="S740" s="63"/>
      <c r="T740" s="76"/>
    </row>
    <row r="741" spans="2:20" x14ac:dyDescent="0.35">
      <c r="B741" s="35"/>
      <c r="C741" s="74"/>
      <c r="D741" s="75"/>
      <c r="E741" s="75"/>
      <c r="F741" s="75"/>
      <c r="G741" s="76"/>
      <c r="H741" s="63"/>
      <c r="I741" s="63"/>
      <c r="J741" s="76"/>
      <c r="K741" s="76"/>
      <c r="L741" s="37"/>
      <c r="M741" s="37"/>
      <c r="N741" s="76"/>
      <c r="O741" s="76"/>
      <c r="P741" s="37"/>
      <c r="Q741" s="37"/>
      <c r="R741" s="76"/>
      <c r="S741" s="63"/>
      <c r="T741" s="76"/>
    </row>
    <row r="742" spans="2:20" x14ac:dyDescent="0.35">
      <c r="B742" s="35"/>
      <c r="C742" s="74"/>
      <c r="D742" s="75"/>
      <c r="E742" s="75"/>
      <c r="F742" s="75"/>
      <c r="G742" s="76"/>
      <c r="H742" s="63"/>
      <c r="I742" s="63"/>
      <c r="J742" s="76"/>
      <c r="K742" s="76"/>
      <c r="L742" s="37"/>
      <c r="M742" s="37"/>
      <c r="N742" s="76"/>
      <c r="O742" s="76"/>
      <c r="P742" s="37"/>
      <c r="Q742" s="37"/>
      <c r="R742" s="76"/>
      <c r="S742" s="63"/>
      <c r="T742" s="76"/>
    </row>
    <row r="743" spans="2:20" x14ac:dyDescent="0.35">
      <c r="B743" s="35"/>
      <c r="C743" s="74"/>
      <c r="D743" s="75"/>
      <c r="E743" s="75"/>
      <c r="F743" s="75"/>
      <c r="G743" s="76"/>
      <c r="H743" s="63"/>
      <c r="I743" s="63"/>
      <c r="J743" s="76"/>
      <c r="K743" s="76"/>
      <c r="L743" s="37"/>
      <c r="M743" s="37"/>
      <c r="N743" s="76"/>
      <c r="O743" s="76"/>
      <c r="P743" s="37"/>
      <c r="Q743" s="37"/>
      <c r="R743" s="76"/>
      <c r="S743" s="63"/>
      <c r="T743" s="76"/>
    </row>
    <row r="744" spans="2:20" x14ac:dyDescent="0.35">
      <c r="B744" s="35"/>
      <c r="C744" s="74"/>
      <c r="D744" s="75"/>
      <c r="E744" s="75"/>
      <c r="F744" s="75"/>
      <c r="G744" s="76"/>
      <c r="H744" s="63"/>
      <c r="I744" s="63"/>
      <c r="J744" s="76"/>
      <c r="K744" s="76"/>
      <c r="L744" s="37"/>
      <c r="M744" s="37"/>
      <c r="N744" s="76"/>
      <c r="O744" s="76"/>
      <c r="P744" s="37"/>
      <c r="Q744" s="37"/>
      <c r="R744" s="76"/>
      <c r="S744" s="63"/>
      <c r="T744" s="76"/>
    </row>
    <row r="745" spans="2:20" x14ac:dyDescent="0.35">
      <c r="B745" s="35"/>
      <c r="C745" s="74"/>
      <c r="D745" s="75"/>
      <c r="E745" s="75"/>
      <c r="F745" s="75"/>
      <c r="G745" s="76"/>
      <c r="H745" s="63"/>
      <c r="I745" s="63"/>
      <c r="J745" s="76"/>
      <c r="K745" s="76"/>
      <c r="L745" s="37"/>
      <c r="M745" s="37"/>
      <c r="N745" s="76"/>
      <c r="O745" s="76"/>
      <c r="P745" s="37"/>
      <c r="Q745" s="37"/>
      <c r="R745" s="76"/>
      <c r="S745" s="63"/>
      <c r="T745" s="76"/>
    </row>
    <row r="746" spans="2:20" x14ac:dyDescent="0.35">
      <c r="B746" s="35"/>
      <c r="C746" s="74"/>
      <c r="D746" s="75"/>
      <c r="E746" s="75"/>
      <c r="F746" s="75"/>
      <c r="G746" s="76"/>
      <c r="H746" s="63"/>
      <c r="I746" s="63"/>
      <c r="J746" s="76"/>
      <c r="K746" s="76"/>
      <c r="L746" s="37"/>
      <c r="M746" s="37"/>
      <c r="N746" s="76"/>
      <c r="O746" s="76"/>
      <c r="P746" s="37"/>
      <c r="Q746" s="37"/>
      <c r="R746" s="76"/>
      <c r="S746" s="63"/>
      <c r="T746" s="76"/>
    </row>
    <row r="747" spans="2:20" x14ac:dyDescent="0.35">
      <c r="B747" s="35"/>
      <c r="C747" s="74"/>
      <c r="D747" s="75"/>
      <c r="E747" s="75"/>
      <c r="F747" s="75"/>
      <c r="G747" s="76"/>
      <c r="H747" s="63"/>
      <c r="I747" s="63"/>
      <c r="J747" s="76"/>
      <c r="K747" s="76"/>
      <c r="L747" s="37"/>
      <c r="M747" s="37"/>
      <c r="N747" s="76"/>
      <c r="O747" s="76"/>
      <c r="P747" s="37"/>
      <c r="Q747" s="37"/>
      <c r="R747" s="76"/>
      <c r="S747" s="63"/>
      <c r="T747" s="76"/>
    </row>
    <row r="748" spans="2:20" x14ac:dyDescent="0.35">
      <c r="B748" s="35"/>
      <c r="C748" s="74"/>
      <c r="D748" s="75"/>
      <c r="E748" s="75"/>
      <c r="F748" s="75"/>
      <c r="G748" s="76"/>
      <c r="H748" s="63"/>
      <c r="I748" s="63"/>
      <c r="J748" s="76"/>
      <c r="K748" s="76"/>
      <c r="L748" s="37"/>
      <c r="M748" s="37"/>
      <c r="N748" s="76"/>
      <c r="O748" s="76"/>
      <c r="P748" s="37"/>
      <c r="Q748" s="37"/>
      <c r="R748" s="76"/>
      <c r="S748" s="63"/>
      <c r="T748" s="76"/>
    </row>
    <row r="749" spans="2:20" x14ac:dyDescent="0.35">
      <c r="B749" s="35"/>
      <c r="C749" s="74"/>
      <c r="D749" s="75"/>
      <c r="E749" s="75"/>
      <c r="F749" s="75"/>
      <c r="G749" s="76"/>
      <c r="H749" s="63"/>
      <c r="I749" s="63"/>
      <c r="J749" s="76"/>
      <c r="K749" s="76"/>
      <c r="L749" s="37"/>
      <c r="M749" s="37"/>
      <c r="N749" s="76"/>
      <c r="O749" s="76"/>
      <c r="P749" s="37"/>
      <c r="Q749" s="37"/>
      <c r="R749" s="76"/>
      <c r="S749" s="63"/>
      <c r="T749" s="76"/>
    </row>
    <row r="750" spans="2:20" x14ac:dyDescent="0.35">
      <c r="B750" s="35"/>
      <c r="C750" s="74"/>
      <c r="D750" s="75"/>
      <c r="E750" s="75"/>
      <c r="F750" s="75"/>
      <c r="G750" s="76"/>
      <c r="H750" s="63"/>
      <c r="I750" s="63"/>
      <c r="J750" s="76"/>
      <c r="K750" s="76"/>
      <c r="L750" s="37"/>
      <c r="M750" s="37"/>
      <c r="N750" s="76"/>
      <c r="O750" s="76"/>
      <c r="P750" s="37"/>
      <c r="Q750" s="37"/>
      <c r="R750" s="76"/>
      <c r="S750" s="63"/>
      <c r="T750" s="76"/>
    </row>
    <row r="751" spans="2:20" x14ac:dyDescent="0.35">
      <c r="B751" s="35"/>
      <c r="C751" s="74"/>
      <c r="D751" s="75"/>
      <c r="E751" s="75"/>
      <c r="F751" s="75"/>
      <c r="G751" s="76"/>
      <c r="H751" s="63"/>
      <c r="I751" s="63"/>
      <c r="J751" s="76"/>
      <c r="K751" s="76"/>
      <c r="L751" s="37"/>
      <c r="M751" s="37"/>
      <c r="N751" s="76"/>
      <c r="O751" s="76"/>
      <c r="P751" s="37"/>
      <c r="Q751" s="37"/>
      <c r="R751" s="76"/>
      <c r="S751" s="63"/>
      <c r="T751" s="76"/>
    </row>
    <row r="752" spans="2:20" x14ac:dyDescent="0.35">
      <c r="B752" s="35"/>
      <c r="C752" s="74"/>
      <c r="D752" s="75"/>
      <c r="E752" s="75"/>
      <c r="F752" s="75"/>
      <c r="G752" s="76"/>
      <c r="H752" s="63"/>
      <c r="I752" s="63"/>
      <c r="J752" s="76"/>
      <c r="K752" s="76"/>
      <c r="L752" s="37"/>
      <c r="M752" s="37"/>
      <c r="N752" s="76"/>
      <c r="O752" s="76"/>
      <c r="P752" s="37"/>
      <c r="Q752" s="37"/>
      <c r="R752" s="76"/>
      <c r="S752" s="63"/>
      <c r="T752" s="76"/>
    </row>
    <row r="753" spans="2:20" x14ac:dyDescent="0.35">
      <c r="B753" s="35"/>
      <c r="C753" s="74"/>
      <c r="D753" s="75"/>
      <c r="E753" s="75"/>
      <c r="F753" s="75"/>
      <c r="G753" s="76"/>
      <c r="H753" s="63"/>
      <c r="I753" s="63"/>
      <c r="J753" s="76"/>
      <c r="K753" s="76"/>
      <c r="L753" s="37"/>
      <c r="M753" s="37"/>
      <c r="N753" s="76"/>
      <c r="O753" s="76"/>
      <c r="P753" s="37"/>
      <c r="Q753" s="37"/>
      <c r="R753" s="76"/>
      <c r="S753" s="63"/>
      <c r="T753" s="76"/>
    </row>
    <row r="754" spans="2:20" x14ac:dyDescent="0.35">
      <c r="B754" s="35"/>
      <c r="C754" s="74"/>
      <c r="D754" s="75"/>
      <c r="E754" s="75"/>
      <c r="F754" s="75"/>
      <c r="G754" s="76"/>
      <c r="H754" s="63"/>
      <c r="I754" s="63"/>
      <c r="J754" s="76"/>
      <c r="K754" s="76"/>
      <c r="L754" s="37"/>
      <c r="M754" s="37"/>
      <c r="N754" s="76"/>
      <c r="O754" s="76"/>
      <c r="P754" s="37"/>
      <c r="Q754" s="37"/>
      <c r="R754" s="76"/>
      <c r="S754" s="63"/>
      <c r="T754" s="76"/>
    </row>
    <row r="755" spans="2:20" x14ac:dyDescent="0.35">
      <c r="B755" s="35"/>
      <c r="C755" s="74"/>
      <c r="D755" s="75"/>
      <c r="E755" s="75"/>
      <c r="F755" s="75"/>
      <c r="G755" s="76"/>
      <c r="H755" s="63"/>
      <c r="I755" s="63"/>
      <c r="J755" s="76"/>
      <c r="K755" s="76"/>
      <c r="L755" s="37"/>
      <c r="M755" s="37"/>
      <c r="N755" s="76"/>
      <c r="O755" s="76"/>
      <c r="P755" s="37"/>
      <c r="Q755" s="37"/>
      <c r="R755" s="76"/>
      <c r="S755" s="63"/>
      <c r="T755" s="76"/>
    </row>
    <row r="756" spans="2:20" x14ac:dyDescent="0.35">
      <c r="B756" s="35"/>
      <c r="C756" s="74"/>
      <c r="D756" s="75"/>
      <c r="E756" s="75"/>
      <c r="F756" s="75"/>
      <c r="G756" s="76"/>
      <c r="H756" s="63"/>
      <c r="I756" s="63"/>
      <c r="J756" s="76"/>
      <c r="K756" s="76"/>
      <c r="L756" s="37"/>
      <c r="M756" s="37"/>
      <c r="N756" s="76"/>
      <c r="O756" s="76"/>
      <c r="P756" s="37"/>
      <c r="Q756" s="37"/>
      <c r="R756" s="76"/>
      <c r="S756" s="63"/>
      <c r="T756" s="76"/>
    </row>
    <row r="757" spans="2:20" x14ac:dyDescent="0.35">
      <c r="B757" s="35"/>
      <c r="C757" s="74"/>
      <c r="D757" s="75"/>
      <c r="E757" s="75"/>
      <c r="F757" s="75"/>
      <c r="G757" s="76"/>
      <c r="H757" s="63"/>
      <c r="I757" s="63"/>
      <c r="J757" s="76"/>
      <c r="K757" s="76"/>
      <c r="L757" s="37"/>
      <c r="M757" s="37"/>
      <c r="N757" s="76"/>
      <c r="O757" s="76"/>
      <c r="P757" s="37"/>
      <c r="Q757" s="37"/>
      <c r="R757" s="76"/>
      <c r="S757" s="63"/>
      <c r="T757" s="76"/>
    </row>
    <row r="758" spans="2:20" x14ac:dyDescent="0.35">
      <c r="B758" s="35"/>
      <c r="C758" s="74"/>
      <c r="D758" s="75"/>
      <c r="E758" s="75"/>
      <c r="F758" s="75"/>
      <c r="G758" s="76"/>
      <c r="H758" s="63"/>
      <c r="I758" s="63"/>
      <c r="J758" s="76"/>
      <c r="K758" s="76"/>
      <c r="L758" s="37"/>
      <c r="M758" s="37"/>
      <c r="N758" s="76"/>
      <c r="O758" s="76"/>
      <c r="P758" s="37"/>
      <c r="Q758" s="37"/>
      <c r="R758" s="76"/>
      <c r="S758" s="63"/>
      <c r="T758" s="76"/>
    </row>
    <row r="759" spans="2:20" x14ac:dyDescent="0.35">
      <c r="B759" s="35"/>
      <c r="C759" s="74"/>
      <c r="D759" s="75"/>
      <c r="E759" s="75"/>
      <c r="F759" s="75"/>
      <c r="G759" s="76"/>
      <c r="H759" s="63"/>
      <c r="I759" s="63"/>
      <c r="J759" s="76"/>
      <c r="K759" s="76"/>
      <c r="L759" s="37"/>
      <c r="M759" s="37"/>
      <c r="N759" s="76"/>
      <c r="O759" s="76"/>
      <c r="P759" s="37"/>
      <c r="Q759" s="37"/>
      <c r="R759" s="76"/>
      <c r="S759" s="63"/>
      <c r="T759" s="76"/>
    </row>
    <row r="760" spans="2:20" x14ac:dyDescent="0.35">
      <c r="B760" s="35"/>
      <c r="C760" s="74"/>
      <c r="D760" s="75"/>
      <c r="E760" s="75"/>
      <c r="F760" s="75"/>
      <c r="G760" s="76"/>
      <c r="H760" s="63"/>
      <c r="I760" s="63"/>
      <c r="J760" s="76"/>
      <c r="K760" s="76"/>
      <c r="L760" s="37"/>
      <c r="M760" s="37"/>
      <c r="N760" s="76"/>
      <c r="O760" s="76"/>
      <c r="P760" s="37"/>
      <c r="Q760" s="37"/>
      <c r="R760" s="76"/>
      <c r="S760" s="63"/>
      <c r="T760" s="76"/>
    </row>
    <row r="761" spans="2:20" x14ac:dyDescent="0.35">
      <c r="B761" s="35"/>
      <c r="C761" s="74"/>
      <c r="D761" s="75"/>
      <c r="E761" s="75"/>
      <c r="F761" s="75"/>
      <c r="G761" s="76"/>
      <c r="H761" s="63"/>
      <c r="I761" s="63"/>
      <c r="J761" s="76"/>
      <c r="K761" s="76"/>
      <c r="L761" s="37"/>
      <c r="M761" s="37"/>
      <c r="N761" s="76"/>
      <c r="O761" s="76"/>
      <c r="P761" s="37"/>
      <c r="Q761" s="37"/>
      <c r="R761" s="76"/>
      <c r="S761" s="63"/>
      <c r="T761" s="76"/>
    </row>
    <row r="762" spans="2:20" x14ac:dyDescent="0.35">
      <c r="B762" s="35"/>
      <c r="C762" s="74"/>
      <c r="D762" s="75"/>
      <c r="E762" s="75"/>
      <c r="F762" s="75"/>
      <c r="G762" s="76"/>
      <c r="H762" s="63"/>
      <c r="I762" s="63"/>
      <c r="J762" s="76"/>
      <c r="K762" s="76"/>
      <c r="L762" s="37"/>
      <c r="M762" s="37"/>
      <c r="N762" s="76"/>
      <c r="O762" s="76"/>
      <c r="P762" s="37"/>
      <c r="Q762" s="37"/>
      <c r="R762" s="76"/>
      <c r="S762" s="63"/>
      <c r="T762" s="76"/>
    </row>
    <row r="763" spans="2:20" x14ac:dyDescent="0.35">
      <c r="B763" s="35"/>
      <c r="C763" s="74"/>
      <c r="D763" s="75"/>
      <c r="E763" s="75"/>
      <c r="F763" s="75"/>
      <c r="G763" s="76"/>
      <c r="H763" s="63"/>
      <c r="I763" s="63"/>
      <c r="J763" s="76"/>
      <c r="K763" s="76"/>
      <c r="L763" s="37"/>
      <c r="M763" s="37"/>
      <c r="N763" s="76"/>
      <c r="O763" s="76"/>
      <c r="P763" s="37"/>
      <c r="Q763" s="37"/>
      <c r="R763" s="76"/>
      <c r="S763" s="63"/>
      <c r="T763" s="76"/>
    </row>
    <row r="764" spans="2:20" x14ac:dyDescent="0.35">
      <c r="B764" s="35"/>
      <c r="C764" s="74"/>
      <c r="D764" s="75"/>
      <c r="E764" s="75"/>
      <c r="F764" s="75"/>
      <c r="G764" s="76"/>
      <c r="H764" s="63"/>
      <c r="I764" s="63"/>
      <c r="J764" s="76"/>
      <c r="K764" s="76"/>
      <c r="L764" s="37"/>
      <c r="M764" s="37"/>
      <c r="N764" s="76"/>
      <c r="O764" s="76"/>
      <c r="P764" s="37"/>
      <c r="Q764" s="37"/>
      <c r="R764" s="76"/>
      <c r="S764" s="63"/>
      <c r="T764" s="76"/>
    </row>
    <row r="765" spans="2:20" x14ac:dyDescent="0.35">
      <c r="B765" s="35"/>
      <c r="C765" s="74"/>
      <c r="D765" s="75"/>
      <c r="E765" s="75"/>
      <c r="F765" s="75"/>
      <c r="G765" s="76"/>
      <c r="H765" s="63"/>
      <c r="I765" s="63"/>
      <c r="J765" s="76"/>
      <c r="K765" s="76"/>
      <c r="L765" s="37"/>
      <c r="M765" s="37"/>
      <c r="N765" s="76"/>
      <c r="O765" s="76"/>
      <c r="P765" s="37"/>
      <c r="Q765" s="37"/>
      <c r="R765" s="76"/>
      <c r="S765" s="63"/>
      <c r="T765" s="76"/>
    </row>
    <row r="766" spans="2:20" x14ac:dyDescent="0.35">
      <c r="B766" s="35"/>
      <c r="C766" s="74"/>
      <c r="D766" s="75"/>
      <c r="E766" s="75"/>
      <c r="F766" s="75"/>
      <c r="G766" s="76"/>
      <c r="H766" s="63"/>
      <c r="I766" s="63"/>
      <c r="J766" s="76"/>
      <c r="K766" s="76"/>
      <c r="L766" s="37"/>
      <c r="M766" s="37"/>
      <c r="N766" s="76"/>
      <c r="O766" s="76"/>
      <c r="P766" s="37"/>
      <c r="Q766" s="37"/>
      <c r="R766" s="76"/>
      <c r="S766" s="63"/>
      <c r="T766" s="76"/>
    </row>
    <row r="767" spans="2:20" x14ac:dyDescent="0.35">
      <c r="B767" s="35"/>
      <c r="C767" s="74"/>
      <c r="D767" s="75"/>
      <c r="E767" s="75"/>
      <c r="F767" s="75"/>
      <c r="G767" s="76"/>
      <c r="H767" s="63"/>
      <c r="I767" s="63"/>
      <c r="J767" s="76"/>
      <c r="K767" s="76"/>
      <c r="L767" s="37"/>
      <c r="M767" s="37"/>
      <c r="N767" s="76"/>
      <c r="O767" s="76"/>
      <c r="P767" s="37"/>
      <c r="Q767" s="37"/>
      <c r="R767" s="76"/>
      <c r="S767" s="63"/>
      <c r="T767" s="76"/>
    </row>
    <row r="768" spans="2:20" x14ac:dyDescent="0.35">
      <c r="B768" s="35"/>
      <c r="C768" s="74"/>
      <c r="D768" s="75"/>
      <c r="E768" s="75"/>
      <c r="F768" s="75"/>
      <c r="G768" s="76"/>
      <c r="H768" s="63"/>
      <c r="I768" s="63"/>
      <c r="J768" s="76"/>
      <c r="K768" s="76"/>
      <c r="L768" s="37"/>
      <c r="M768" s="37"/>
      <c r="N768" s="76"/>
      <c r="O768" s="76"/>
      <c r="P768" s="37"/>
      <c r="Q768" s="37"/>
      <c r="R768" s="76"/>
      <c r="S768" s="63"/>
      <c r="T768" s="76"/>
    </row>
    <row r="769" spans="2:20" x14ac:dyDescent="0.35">
      <c r="B769" s="35"/>
      <c r="C769" s="74"/>
      <c r="D769" s="75"/>
      <c r="E769" s="75"/>
      <c r="F769" s="75"/>
      <c r="G769" s="76"/>
      <c r="H769" s="63"/>
      <c r="I769" s="63"/>
      <c r="J769" s="76"/>
      <c r="K769" s="76"/>
      <c r="L769" s="37"/>
      <c r="M769" s="37"/>
      <c r="N769" s="76"/>
      <c r="O769" s="76"/>
      <c r="P769" s="37"/>
      <c r="Q769" s="37"/>
      <c r="R769" s="76"/>
      <c r="S769" s="63"/>
      <c r="T769" s="76"/>
    </row>
    <row r="770" spans="2:20" x14ac:dyDescent="0.35">
      <c r="B770" s="35"/>
      <c r="C770" s="74"/>
      <c r="D770" s="75"/>
      <c r="E770" s="75"/>
      <c r="F770" s="75"/>
      <c r="G770" s="76"/>
      <c r="H770" s="63"/>
      <c r="I770" s="63"/>
      <c r="J770" s="76"/>
      <c r="K770" s="76"/>
      <c r="L770" s="37"/>
      <c r="M770" s="37"/>
      <c r="N770" s="76"/>
      <c r="O770" s="76"/>
      <c r="P770" s="37"/>
      <c r="Q770" s="37"/>
      <c r="R770" s="76"/>
      <c r="S770" s="63"/>
      <c r="T770" s="76"/>
    </row>
    <row r="771" spans="2:20" x14ac:dyDescent="0.35">
      <c r="B771" s="35"/>
      <c r="C771" s="74"/>
      <c r="D771" s="75"/>
      <c r="E771" s="75"/>
      <c r="F771" s="75"/>
      <c r="G771" s="76"/>
      <c r="H771" s="63"/>
      <c r="I771" s="63"/>
      <c r="J771" s="76"/>
      <c r="K771" s="76"/>
      <c r="L771" s="37"/>
      <c r="M771" s="37"/>
      <c r="N771" s="76"/>
      <c r="O771" s="76"/>
      <c r="P771" s="37"/>
      <c r="Q771" s="37"/>
      <c r="R771" s="76"/>
      <c r="S771" s="63"/>
      <c r="T771" s="76"/>
    </row>
    <row r="772" spans="2:20" x14ac:dyDescent="0.35">
      <c r="B772" s="35"/>
      <c r="C772" s="74"/>
      <c r="D772" s="75"/>
      <c r="E772" s="75"/>
      <c r="F772" s="75"/>
      <c r="G772" s="76"/>
      <c r="H772" s="63"/>
      <c r="I772" s="63"/>
      <c r="J772" s="76"/>
      <c r="K772" s="76"/>
      <c r="L772" s="37"/>
      <c r="M772" s="37"/>
      <c r="N772" s="76"/>
      <c r="O772" s="76"/>
      <c r="P772" s="37"/>
      <c r="Q772" s="37"/>
      <c r="R772" s="76"/>
      <c r="S772" s="63"/>
      <c r="T772" s="76"/>
    </row>
    <row r="773" spans="2:20" x14ac:dyDescent="0.35">
      <c r="B773" s="35"/>
      <c r="C773" s="74"/>
      <c r="D773" s="75"/>
      <c r="E773" s="75"/>
      <c r="F773" s="75"/>
      <c r="G773" s="76"/>
      <c r="H773" s="63"/>
      <c r="I773" s="63"/>
      <c r="J773" s="76"/>
      <c r="K773" s="76"/>
      <c r="L773" s="37"/>
      <c r="M773" s="37"/>
      <c r="N773" s="76"/>
      <c r="O773" s="76"/>
      <c r="P773" s="37"/>
      <c r="Q773" s="37"/>
      <c r="R773" s="76"/>
      <c r="S773" s="63"/>
      <c r="T773" s="76"/>
    </row>
    <row r="774" spans="2:20" x14ac:dyDescent="0.35">
      <c r="B774" s="35"/>
      <c r="C774" s="74"/>
      <c r="D774" s="75"/>
      <c r="E774" s="75"/>
      <c r="F774" s="75"/>
      <c r="G774" s="76"/>
      <c r="H774" s="63"/>
      <c r="I774" s="63"/>
      <c r="J774" s="76"/>
      <c r="K774" s="76"/>
      <c r="L774" s="37"/>
      <c r="M774" s="37"/>
      <c r="N774" s="76"/>
      <c r="O774" s="76"/>
      <c r="P774" s="37"/>
      <c r="Q774" s="37"/>
      <c r="R774" s="76"/>
      <c r="S774" s="63"/>
      <c r="T774" s="76"/>
    </row>
    <row r="775" spans="2:20" x14ac:dyDescent="0.35">
      <c r="B775" s="35"/>
      <c r="C775" s="74"/>
      <c r="D775" s="75"/>
      <c r="E775" s="75"/>
      <c r="F775" s="75"/>
      <c r="G775" s="76"/>
      <c r="H775" s="63"/>
      <c r="I775" s="63"/>
      <c r="J775" s="76"/>
      <c r="K775" s="76"/>
      <c r="L775" s="37"/>
      <c r="M775" s="37"/>
      <c r="N775" s="76"/>
      <c r="O775" s="76"/>
      <c r="P775" s="37"/>
      <c r="Q775" s="37"/>
      <c r="R775" s="76"/>
      <c r="S775" s="63"/>
      <c r="T775" s="76"/>
    </row>
    <row r="776" spans="2:20" x14ac:dyDescent="0.35">
      <c r="B776" s="35"/>
      <c r="C776" s="74"/>
      <c r="D776" s="75"/>
      <c r="E776" s="75"/>
      <c r="F776" s="75"/>
      <c r="G776" s="76"/>
      <c r="H776" s="63"/>
      <c r="I776" s="63"/>
      <c r="J776" s="76"/>
      <c r="K776" s="76"/>
      <c r="L776" s="37"/>
      <c r="M776" s="37"/>
      <c r="N776" s="76"/>
      <c r="O776" s="76"/>
      <c r="P776" s="37"/>
      <c r="Q776" s="37"/>
      <c r="R776" s="76"/>
      <c r="S776" s="63"/>
      <c r="T776" s="76"/>
    </row>
    <row r="777" spans="2:20" x14ac:dyDescent="0.35">
      <c r="B777" s="35"/>
      <c r="C777" s="74"/>
      <c r="D777" s="75"/>
      <c r="E777" s="75"/>
      <c r="F777" s="75"/>
      <c r="G777" s="76"/>
      <c r="H777" s="63"/>
      <c r="I777" s="63"/>
      <c r="J777" s="76"/>
      <c r="K777" s="76"/>
      <c r="L777" s="37"/>
      <c r="M777" s="37"/>
      <c r="N777" s="76"/>
      <c r="O777" s="76"/>
      <c r="P777" s="37"/>
      <c r="Q777" s="37"/>
      <c r="R777" s="76"/>
      <c r="S777" s="63"/>
      <c r="T777" s="76"/>
    </row>
    <row r="778" spans="2:20" x14ac:dyDescent="0.35">
      <c r="B778" s="35"/>
      <c r="C778" s="74"/>
      <c r="D778" s="75"/>
      <c r="E778" s="75"/>
      <c r="F778" s="75"/>
      <c r="G778" s="76"/>
      <c r="H778" s="63"/>
      <c r="I778" s="63"/>
      <c r="J778" s="76"/>
      <c r="K778" s="76"/>
      <c r="L778" s="37"/>
      <c r="M778" s="37"/>
      <c r="N778" s="76"/>
      <c r="O778" s="76"/>
      <c r="P778" s="37"/>
      <c r="Q778" s="37"/>
      <c r="R778" s="76"/>
      <c r="S778" s="63"/>
      <c r="T778" s="76"/>
    </row>
    <row r="779" spans="2:20" x14ac:dyDescent="0.35">
      <c r="B779" s="35"/>
      <c r="C779" s="74"/>
      <c r="D779" s="75"/>
      <c r="E779" s="75"/>
      <c r="F779" s="75"/>
      <c r="G779" s="76"/>
      <c r="H779" s="63"/>
      <c r="I779" s="63"/>
      <c r="J779" s="76"/>
      <c r="K779" s="76"/>
      <c r="L779" s="37"/>
      <c r="M779" s="37"/>
      <c r="N779" s="76"/>
      <c r="O779" s="76"/>
      <c r="P779" s="37"/>
      <c r="Q779" s="37"/>
      <c r="R779" s="76"/>
      <c r="S779" s="63"/>
      <c r="T779" s="76"/>
    </row>
    <row r="780" spans="2:20" x14ac:dyDescent="0.35">
      <c r="B780" s="35"/>
      <c r="C780" s="74"/>
      <c r="D780" s="75"/>
      <c r="E780" s="75"/>
      <c r="F780" s="75"/>
      <c r="G780" s="76"/>
      <c r="H780" s="63"/>
      <c r="I780" s="63"/>
      <c r="J780" s="76"/>
      <c r="K780" s="76"/>
      <c r="L780" s="37"/>
      <c r="M780" s="37"/>
      <c r="N780" s="76"/>
      <c r="O780" s="76"/>
      <c r="P780" s="37"/>
      <c r="Q780" s="37"/>
      <c r="R780" s="76"/>
      <c r="S780" s="63"/>
      <c r="T780" s="76"/>
    </row>
    <row r="781" spans="2:20" x14ac:dyDescent="0.35">
      <c r="B781" s="35"/>
      <c r="C781" s="74"/>
      <c r="D781" s="75"/>
      <c r="E781" s="75"/>
      <c r="F781" s="75"/>
      <c r="G781" s="76"/>
      <c r="H781" s="63"/>
      <c r="I781" s="63"/>
      <c r="J781" s="76"/>
      <c r="K781" s="76"/>
      <c r="L781" s="37"/>
      <c r="M781" s="37"/>
      <c r="N781" s="76"/>
      <c r="O781" s="76"/>
      <c r="P781" s="37"/>
      <c r="Q781" s="37"/>
      <c r="R781" s="76"/>
      <c r="S781" s="63"/>
      <c r="T781" s="76"/>
    </row>
    <row r="782" spans="2:20" x14ac:dyDescent="0.35">
      <c r="B782" s="35"/>
      <c r="C782" s="74"/>
      <c r="D782" s="75"/>
      <c r="E782" s="75"/>
      <c r="F782" s="75"/>
      <c r="G782" s="76"/>
      <c r="H782" s="63"/>
      <c r="I782" s="63"/>
      <c r="J782" s="76"/>
      <c r="K782" s="76"/>
      <c r="L782" s="37"/>
      <c r="M782" s="37"/>
      <c r="N782" s="76"/>
      <c r="O782" s="76"/>
      <c r="P782" s="37"/>
      <c r="Q782" s="37"/>
      <c r="R782" s="76"/>
      <c r="S782" s="63"/>
      <c r="T782" s="76"/>
    </row>
    <row r="783" spans="2:20" x14ac:dyDescent="0.35">
      <c r="B783" s="35"/>
      <c r="C783" s="74"/>
      <c r="D783" s="75"/>
      <c r="E783" s="75"/>
      <c r="F783" s="75"/>
      <c r="G783" s="76"/>
      <c r="H783" s="63"/>
      <c r="I783" s="63"/>
      <c r="J783" s="76"/>
      <c r="K783" s="76"/>
      <c r="L783" s="37"/>
      <c r="M783" s="37"/>
      <c r="N783" s="76"/>
      <c r="O783" s="76"/>
      <c r="P783" s="37"/>
      <c r="Q783" s="37"/>
      <c r="R783" s="76"/>
      <c r="S783" s="63"/>
      <c r="T783" s="76"/>
    </row>
    <row r="784" spans="2:20" x14ac:dyDescent="0.35">
      <c r="B784" s="35"/>
      <c r="C784" s="74"/>
      <c r="D784" s="75"/>
      <c r="E784" s="75"/>
      <c r="F784" s="75"/>
      <c r="G784" s="76"/>
      <c r="H784" s="63"/>
      <c r="I784" s="63"/>
      <c r="J784" s="76"/>
      <c r="K784" s="76"/>
      <c r="L784" s="37"/>
      <c r="M784" s="37"/>
      <c r="N784" s="76"/>
      <c r="O784" s="76"/>
      <c r="P784" s="37"/>
      <c r="Q784" s="37"/>
      <c r="R784" s="76"/>
      <c r="S784" s="63"/>
      <c r="T784" s="76"/>
    </row>
    <row r="785" spans="2:20" x14ac:dyDescent="0.35">
      <c r="B785" s="35"/>
      <c r="C785" s="74"/>
      <c r="D785" s="75"/>
      <c r="E785" s="75"/>
      <c r="F785" s="75"/>
      <c r="G785" s="76"/>
      <c r="H785" s="63"/>
      <c r="I785" s="63"/>
      <c r="J785" s="76"/>
      <c r="K785" s="76"/>
      <c r="L785" s="37"/>
      <c r="M785" s="37"/>
      <c r="N785" s="76"/>
      <c r="O785" s="76"/>
      <c r="P785" s="37"/>
      <c r="Q785" s="37"/>
      <c r="R785" s="76"/>
      <c r="S785" s="63"/>
      <c r="T785" s="76"/>
    </row>
    <row r="786" spans="2:20" x14ac:dyDescent="0.35">
      <c r="B786" s="35"/>
      <c r="C786" s="74"/>
      <c r="D786" s="75"/>
      <c r="E786" s="75"/>
      <c r="F786" s="75"/>
      <c r="G786" s="76"/>
      <c r="H786" s="63"/>
      <c r="I786" s="63"/>
      <c r="J786" s="76"/>
      <c r="K786" s="76"/>
      <c r="L786" s="37"/>
      <c r="M786" s="37"/>
      <c r="N786" s="76"/>
      <c r="O786" s="76"/>
      <c r="P786" s="37"/>
      <c r="Q786" s="37"/>
      <c r="R786" s="76"/>
      <c r="S786" s="63"/>
      <c r="T786" s="76"/>
    </row>
    <row r="787" spans="2:20" x14ac:dyDescent="0.35">
      <c r="B787" s="35"/>
      <c r="C787" s="74"/>
      <c r="D787" s="75"/>
      <c r="E787" s="75"/>
      <c r="F787" s="75"/>
      <c r="G787" s="76"/>
      <c r="H787" s="63"/>
      <c r="I787" s="63"/>
      <c r="J787" s="76"/>
      <c r="K787" s="76"/>
      <c r="L787" s="37"/>
      <c r="M787" s="37"/>
      <c r="N787" s="76"/>
      <c r="O787" s="76"/>
      <c r="P787" s="37"/>
      <c r="Q787" s="37"/>
      <c r="R787" s="76"/>
      <c r="S787" s="63"/>
      <c r="T787" s="76"/>
    </row>
    <row r="788" spans="2:20" x14ac:dyDescent="0.35">
      <c r="B788" s="35"/>
      <c r="C788" s="74"/>
      <c r="D788" s="75"/>
      <c r="E788" s="75"/>
      <c r="F788" s="75"/>
      <c r="G788" s="76"/>
      <c r="H788" s="63"/>
      <c r="I788" s="63"/>
      <c r="J788" s="76"/>
      <c r="K788" s="76"/>
      <c r="L788" s="37"/>
      <c r="M788" s="37"/>
      <c r="N788" s="76"/>
      <c r="O788" s="76"/>
      <c r="P788" s="37"/>
      <c r="Q788" s="37"/>
      <c r="R788" s="76"/>
      <c r="S788" s="63"/>
      <c r="T788" s="76"/>
    </row>
    <row r="789" spans="2:20" x14ac:dyDescent="0.35">
      <c r="B789" s="35"/>
      <c r="C789" s="74"/>
      <c r="D789" s="75"/>
      <c r="E789" s="75"/>
      <c r="F789" s="75"/>
      <c r="G789" s="76"/>
      <c r="H789" s="63"/>
      <c r="I789" s="63"/>
      <c r="J789" s="76"/>
      <c r="K789" s="76"/>
      <c r="L789" s="37"/>
      <c r="M789" s="37"/>
      <c r="N789" s="76"/>
      <c r="O789" s="76"/>
      <c r="P789" s="37"/>
      <c r="Q789" s="37"/>
      <c r="R789" s="76"/>
      <c r="S789" s="63"/>
      <c r="T789" s="76"/>
    </row>
    <row r="790" spans="2:20" x14ac:dyDescent="0.35">
      <c r="B790" s="35"/>
      <c r="C790" s="74"/>
      <c r="D790" s="75"/>
      <c r="E790" s="75"/>
      <c r="F790" s="75"/>
      <c r="G790" s="76"/>
      <c r="H790" s="63"/>
      <c r="I790" s="63"/>
      <c r="J790" s="76"/>
      <c r="K790" s="76"/>
      <c r="L790" s="37"/>
      <c r="M790" s="37"/>
      <c r="N790" s="76"/>
      <c r="O790" s="76"/>
      <c r="P790" s="37"/>
      <c r="Q790" s="37"/>
      <c r="R790" s="76"/>
      <c r="S790" s="63"/>
      <c r="T790" s="76"/>
    </row>
    <row r="791" spans="2:20" x14ac:dyDescent="0.35">
      <c r="B791" s="35"/>
      <c r="C791" s="74"/>
      <c r="D791" s="75"/>
      <c r="E791" s="75"/>
      <c r="F791" s="75"/>
      <c r="G791" s="76"/>
      <c r="H791" s="63"/>
      <c r="I791" s="63"/>
      <c r="J791" s="76"/>
      <c r="K791" s="76"/>
      <c r="L791" s="37"/>
      <c r="M791" s="37"/>
      <c r="N791" s="76"/>
      <c r="O791" s="76"/>
      <c r="P791" s="37"/>
      <c r="Q791" s="37"/>
      <c r="R791" s="76"/>
      <c r="S791" s="63"/>
      <c r="T791" s="76"/>
    </row>
    <row r="792" spans="2:20" x14ac:dyDescent="0.35">
      <c r="B792" s="35"/>
      <c r="C792" s="74"/>
      <c r="D792" s="75"/>
      <c r="E792" s="75"/>
      <c r="F792" s="75"/>
      <c r="G792" s="76"/>
      <c r="H792" s="63"/>
      <c r="I792" s="63"/>
      <c r="J792" s="76"/>
      <c r="K792" s="76"/>
      <c r="L792" s="37"/>
      <c r="M792" s="37"/>
      <c r="N792" s="76"/>
      <c r="O792" s="76"/>
      <c r="P792" s="37"/>
      <c r="Q792" s="37"/>
      <c r="R792" s="76"/>
      <c r="S792" s="63"/>
      <c r="T792" s="76"/>
    </row>
    <row r="793" spans="2:20" x14ac:dyDescent="0.35">
      <c r="B793" s="35"/>
      <c r="C793" s="74"/>
      <c r="D793" s="75"/>
      <c r="E793" s="75"/>
      <c r="F793" s="75"/>
      <c r="G793" s="76"/>
      <c r="H793" s="63"/>
      <c r="I793" s="63"/>
      <c r="J793" s="76"/>
      <c r="K793" s="76"/>
      <c r="L793" s="37"/>
      <c r="M793" s="37"/>
      <c r="N793" s="76"/>
      <c r="O793" s="76"/>
      <c r="P793" s="37"/>
      <c r="Q793" s="37"/>
      <c r="R793" s="76"/>
      <c r="S793" s="63"/>
      <c r="T793" s="76"/>
    </row>
    <row r="794" spans="2:20" x14ac:dyDescent="0.35">
      <c r="B794" s="35"/>
      <c r="C794" s="74"/>
      <c r="D794" s="75"/>
      <c r="E794" s="75"/>
      <c r="F794" s="75"/>
      <c r="G794" s="76"/>
      <c r="H794" s="63"/>
      <c r="I794" s="63"/>
      <c r="J794" s="76"/>
      <c r="K794" s="76"/>
      <c r="L794" s="37"/>
      <c r="M794" s="37"/>
      <c r="N794" s="76"/>
      <c r="O794" s="76"/>
      <c r="P794" s="37"/>
      <c r="Q794" s="37"/>
      <c r="R794" s="76"/>
      <c r="S794" s="63"/>
      <c r="T794" s="76"/>
    </row>
    <row r="795" spans="2:20" x14ac:dyDescent="0.35">
      <c r="B795" s="35"/>
      <c r="C795" s="74"/>
      <c r="D795" s="75"/>
      <c r="E795" s="75"/>
      <c r="F795" s="75"/>
      <c r="G795" s="76"/>
      <c r="H795" s="63"/>
      <c r="I795" s="63"/>
      <c r="J795" s="76"/>
      <c r="K795" s="76"/>
      <c r="L795" s="37"/>
      <c r="M795" s="37"/>
      <c r="N795" s="76"/>
      <c r="O795" s="76"/>
      <c r="P795" s="37"/>
      <c r="Q795" s="37"/>
      <c r="R795" s="76"/>
      <c r="S795" s="63"/>
      <c r="T795" s="76"/>
    </row>
    <row r="796" spans="2:20" x14ac:dyDescent="0.35">
      <c r="B796" s="35"/>
      <c r="C796" s="74"/>
      <c r="D796" s="75"/>
      <c r="E796" s="75"/>
      <c r="F796" s="75"/>
      <c r="G796" s="76"/>
      <c r="H796" s="63"/>
      <c r="I796" s="63"/>
      <c r="J796" s="76"/>
      <c r="K796" s="76"/>
      <c r="L796" s="37"/>
      <c r="M796" s="37"/>
      <c r="N796" s="76"/>
      <c r="O796" s="76"/>
      <c r="P796" s="37"/>
      <c r="Q796" s="37"/>
      <c r="R796" s="76"/>
      <c r="S796" s="63"/>
      <c r="T796" s="76"/>
    </row>
    <row r="797" spans="2:20" x14ac:dyDescent="0.35">
      <c r="B797" s="35"/>
      <c r="C797" s="74"/>
      <c r="D797" s="75"/>
      <c r="E797" s="75"/>
      <c r="F797" s="75"/>
      <c r="G797" s="76"/>
      <c r="H797" s="63"/>
      <c r="I797" s="63"/>
      <c r="J797" s="76"/>
      <c r="K797" s="76"/>
      <c r="L797" s="37"/>
      <c r="M797" s="37"/>
      <c r="N797" s="76"/>
      <c r="O797" s="76"/>
      <c r="P797" s="37"/>
      <c r="Q797" s="37"/>
      <c r="R797" s="76"/>
      <c r="S797" s="63"/>
      <c r="T797" s="76"/>
    </row>
    <row r="798" spans="2:20" x14ac:dyDescent="0.35">
      <c r="B798" s="35"/>
      <c r="C798" s="74"/>
      <c r="D798" s="75"/>
      <c r="E798" s="75"/>
      <c r="F798" s="75"/>
      <c r="G798" s="76"/>
      <c r="H798" s="63"/>
      <c r="I798" s="63"/>
      <c r="J798" s="76"/>
      <c r="K798" s="76"/>
      <c r="L798" s="37"/>
      <c r="M798" s="37"/>
      <c r="N798" s="76"/>
      <c r="O798" s="76"/>
      <c r="P798" s="37"/>
      <c r="Q798" s="37"/>
      <c r="R798" s="76"/>
      <c r="S798" s="63"/>
      <c r="T798" s="76"/>
    </row>
    <row r="799" spans="2:20" x14ac:dyDescent="0.35">
      <c r="B799" s="35"/>
      <c r="C799" s="74"/>
      <c r="D799" s="75"/>
      <c r="E799" s="75"/>
      <c r="F799" s="75"/>
      <c r="G799" s="76"/>
      <c r="H799" s="63"/>
      <c r="I799" s="63"/>
      <c r="J799" s="76"/>
      <c r="K799" s="76"/>
      <c r="L799" s="37"/>
      <c r="M799" s="37"/>
      <c r="N799" s="76"/>
      <c r="O799" s="76"/>
      <c r="P799" s="37"/>
      <c r="Q799" s="37"/>
      <c r="R799" s="76"/>
      <c r="S799" s="63"/>
      <c r="T799" s="76"/>
    </row>
    <row r="800" spans="2:20" x14ac:dyDescent="0.35">
      <c r="B800" s="35"/>
      <c r="C800" s="74"/>
      <c r="D800" s="75"/>
      <c r="E800" s="75"/>
      <c r="F800" s="75"/>
      <c r="G800" s="76"/>
      <c r="H800" s="63"/>
      <c r="I800" s="63"/>
      <c r="J800" s="76"/>
      <c r="K800" s="76"/>
      <c r="L800" s="37"/>
      <c r="M800" s="37"/>
      <c r="N800" s="76"/>
      <c r="O800" s="76"/>
      <c r="P800" s="37"/>
      <c r="Q800" s="37"/>
      <c r="R800" s="76"/>
      <c r="S800" s="63"/>
      <c r="T800" s="76"/>
    </row>
    <row r="801" spans="2:20" x14ac:dyDescent="0.35">
      <c r="B801" s="35"/>
      <c r="C801" s="74"/>
      <c r="D801" s="75"/>
      <c r="E801" s="75"/>
      <c r="F801" s="75"/>
      <c r="G801" s="76"/>
      <c r="H801" s="63"/>
      <c r="I801" s="63"/>
      <c r="J801" s="76"/>
      <c r="K801" s="76"/>
      <c r="L801" s="37"/>
      <c r="M801" s="37"/>
      <c r="N801" s="76"/>
      <c r="O801" s="76"/>
      <c r="P801" s="37"/>
      <c r="Q801" s="37"/>
      <c r="R801" s="76"/>
      <c r="S801" s="63"/>
      <c r="T801" s="76"/>
    </row>
    <row r="802" spans="2:20" x14ac:dyDescent="0.35">
      <c r="B802" s="35"/>
      <c r="C802" s="74"/>
      <c r="D802" s="75"/>
      <c r="E802" s="75"/>
      <c r="F802" s="75"/>
      <c r="G802" s="76"/>
      <c r="H802" s="63"/>
      <c r="I802" s="63"/>
      <c r="J802" s="76"/>
      <c r="K802" s="76"/>
      <c r="L802" s="37"/>
      <c r="M802" s="37"/>
      <c r="N802" s="76"/>
      <c r="O802" s="76"/>
      <c r="P802" s="37"/>
      <c r="Q802" s="37"/>
      <c r="R802" s="76"/>
      <c r="S802" s="63"/>
      <c r="T802" s="76"/>
    </row>
    <row r="803" spans="2:20" x14ac:dyDescent="0.35">
      <c r="B803" s="35"/>
      <c r="C803" s="74"/>
      <c r="D803" s="75"/>
      <c r="E803" s="75"/>
      <c r="F803" s="75"/>
      <c r="G803" s="76"/>
      <c r="H803" s="63"/>
      <c r="I803" s="63"/>
      <c r="J803" s="76"/>
      <c r="K803" s="76"/>
      <c r="L803" s="37"/>
      <c r="M803" s="37"/>
      <c r="N803" s="76"/>
      <c r="O803" s="76"/>
      <c r="P803" s="37"/>
      <c r="Q803" s="37"/>
      <c r="R803" s="76"/>
      <c r="S803" s="63"/>
      <c r="T803" s="76"/>
    </row>
    <row r="804" spans="2:20" x14ac:dyDescent="0.35">
      <c r="B804" s="35"/>
      <c r="C804" s="74"/>
      <c r="D804" s="75"/>
      <c r="E804" s="75"/>
      <c r="F804" s="75"/>
      <c r="G804" s="76"/>
      <c r="H804" s="63"/>
      <c r="I804" s="63"/>
      <c r="J804" s="76"/>
      <c r="K804" s="76"/>
      <c r="L804" s="37"/>
      <c r="M804" s="37"/>
      <c r="N804" s="76"/>
      <c r="O804" s="76"/>
      <c r="P804" s="37"/>
      <c r="Q804" s="37"/>
      <c r="R804" s="76"/>
      <c r="S804" s="63"/>
      <c r="T804" s="76"/>
    </row>
    <row r="805" spans="2:20" x14ac:dyDescent="0.35">
      <c r="B805" s="35"/>
      <c r="C805" s="74"/>
      <c r="D805" s="75"/>
      <c r="E805" s="75"/>
      <c r="F805" s="75"/>
      <c r="G805" s="76"/>
      <c r="H805" s="63"/>
      <c r="I805" s="63"/>
      <c r="J805" s="76"/>
      <c r="K805" s="76"/>
      <c r="L805" s="37"/>
      <c r="M805" s="37"/>
      <c r="N805" s="76"/>
      <c r="O805" s="76"/>
      <c r="P805" s="37"/>
      <c r="Q805" s="37"/>
      <c r="R805" s="76"/>
      <c r="S805" s="63"/>
      <c r="T805" s="76"/>
    </row>
    <row r="806" spans="2:20" x14ac:dyDescent="0.35">
      <c r="B806" s="35"/>
      <c r="C806" s="74"/>
      <c r="D806" s="75"/>
      <c r="E806" s="75"/>
      <c r="F806" s="75"/>
      <c r="G806" s="76"/>
      <c r="H806" s="63"/>
      <c r="I806" s="63"/>
      <c r="J806" s="76"/>
      <c r="K806" s="76"/>
      <c r="L806" s="37"/>
      <c r="M806" s="37"/>
      <c r="N806" s="76"/>
      <c r="O806" s="76"/>
      <c r="P806" s="37"/>
      <c r="Q806" s="37"/>
      <c r="R806" s="76"/>
      <c r="S806" s="63"/>
      <c r="T806" s="76"/>
    </row>
    <row r="807" spans="2:20" x14ac:dyDescent="0.35">
      <c r="B807" s="35"/>
      <c r="C807" s="74"/>
      <c r="D807" s="75"/>
      <c r="E807" s="75"/>
      <c r="F807" s="75"/>
      <c r="G807" s="76"/>
      <c r="H807" s="63"/>
      <c r="I807" s="63"/>
      <c r="J807" s="76"/>
      <c r="K807" s="76"/>
      <c r="L807" s="37"/>
      <c r="M807" s="37"/>
      <c r="N807" s="76"/>
      <c r="O807" s="76"/>
      <c r="P807" s="37"/>
      <c r="Q807" s="37"/>
      <c r="R807" s="76"/>
      <c r="S807" s="63"/>
      <c r="T807" s="76"/>
    </row>
    <row r="808" spans="2:20" x14ac:dyDescent="0.35">
      <c r="B808" s="35"/>
      <c r="C808" s="74"/>
      <c r="D808" s="75"/>
      <c r="E808" s="75"/>
      <c r="F808" s="75"/>
      <c r="G808" s="76"/>
      <c r="H808" s="63"/>
      <c r="I808" s="63"/>
      <c r="J808" s="76"/>
      <c r="K808" s="76"/>
      <c r="L808" s="37"/>
      <c r="M808" s="37"/>
      <c r="N808" s="76"/>
      <c r="O808" s="76"/>
      <c r="P808" s="37"/>
      <c r="Q808" s="37"/>
      <c r="R808" s="76"/>
      <c r="S808" s="63"/>
      <c r="T808" s="76"/>
    </row>
    <row r="809" spans="2:20" x14ac:dyDescent="0.35">
      <c r="B809" s="35"/>
      <c r="C809" s="74"/>
      <c r="D809" s="75"/>
      <c r="E809" s="75"/>
      <c r="F809" s="75"/>
      <c r="G809" s="76"/>
      <c r="H809" s="63"/>
      <c r="I809" s="63"/>
      <c r="J809" s="76"/>
      <c r="K809" s="76"/>
      <c r="L809" s="37"/>
      <c r="M809" s="37"/>
      <c r="N809" s="76"/>
      <c r="O809" s="76"/>
      <c r="P809" s="37"/>
      <c r="Q809" s="37"/>
      <c r="R809" s="76"/>
      <c r="S809" s="63"/>
      <c r="T809" s="76"/>
    </row>
    <row r="810" spans="2:20" x14ac:dyDescent="0.35">
      <c r="B810" s="35"/>
      <c r="C810" s="74"/>
      <c r="D810" s="75"/>
      <c r="E810" s="75"/>
      <c r="F810" s="75"/>
      <c r="G810" s="76"/>
      <c r="H810" s="63"/>
      <c r="I810" s="63"/>
      <c r="J810" s="76"/>
      <c r="K810" s="76"/>
      <c r="L810" s="37"/>
      <c r="M810" s="37"/>
      <c r="N810" s="76"/>
      <c r="O810" s="76"/>
      <c r="P810" s="37"/>
      <c r="Q810" s="37"/>
      <c r="R810" s="76"/>
      <c r="S810" s="63"/>
      <c r="T810" s="76"/>
    </row>
    <row r="811" spans="2:20" x14ac:dyDescent="0.35">
      <c r="B811" s="35"/>
      <c r="C811" s="74"/>
      <c r="D811" s="75"/>
      <c r="E811" s="75"/>
      <c r="F811" s="75"/>
      <c r="G811" s="76"/>
      <c r="H811" s="63"/>
      <c r="I811" s="63"/>
      <c r="J811" s="76"/>
      <c r="K811" s="76"/>
      <c r="L811" s="37"/>
      <c r="M811" s="37"/>
      <c r="N811" s="76"/>
      <c r="O811" s="76"/>
      <c r="P811" s="37"/>
      <c r="Q811" s="37"/>
      <c r="R811" s="76"/>
      <c r="S811" s="63"/>
      <c r="T811" s="76"/>
    </row>
    <row r="812" spans="2:20" x14ac:dyDescent="0.35">
      <c r="B812" s="35"/>
      <c r="C812" s="74"/>
      <c r="D812" s="75"/>
      <c r="E812" s="75"/>
      <c r="F812" s="75"/>
      <c r="G812" s="76"/>
      <c r="H812" s="63"/>
      <c r="I812" s="63"/>
      <c r="J812" s="76"/>
      <c r="K812" s="76"/>
      <c r="L812" s="37"/>
      <c r="M812" s="37"/>
      <c r="N812" s="76"/>
      <c r="O812" s="76"/>
      <c r="P812" s="37"/>
      <c r="Q812" s="37"/>
      <c r="R812" s="76"/>
      <c r="S812" s="63"/>
      <c r="T812" s="76"/>
    </row>
    <row r="813" spans="2:20" x14ac:dyDescent="0.35">
      <c r="B813" s="35"/>
      <c r="C813" s="74"/>
      <c r="D813" s="75"/>
      <c r="E813" s="75"/>
      <c r="F813" s="75"/>
      <c r="G813" s="76"/>
      <c r="H813" s="63"/>
      <c r="I813" s="63"/>
      <c r="J813" s="76"/>
      <c r="K813" s="76"/>
      <c r="L813" s="37"/>
      <c r="M813" s="37"/>
      <c r="N813" s="76"/>
      <c r="O813" s="76"/>
      <c r="P813" s="37"/>
      <c r="Q813" s="37"/>
      <c r="R813" s="76"/>
      <c r="S813" s="63"/>
      <c r="T813" s="76"/>
    </row>
    <row r="814" spans="2:20" x14ac:dyDescent="0.35">
      <c r="B814" s="35"/>
      <c r="C814" s="74"/>
      <c r="D814" s="75"/>
      <c r="E814" s="75"/>
      <c r="F814" s="75"/>
      <c r="G814" s="76"/>
      <c r="H814" s="63"/>
      <c r="I814" s="63"/>
      <c r="J814" s="76"/>
      <c r="K814" s="76"/>
      <c r="L814" s="37"/>
      <c r="M814" s="37"/>
      <c r="N814" s="76"/>
      <c r="O814" s="76"/>
      <c r="P814" s="37"/>
      <c r="Q814" s="37"/>
      <c r="R814" s="76"/>
      <c r="S814" s="63"/>
      <c r="T814" s="76"/>
    </row>
    <row r="815" spans="2:20" x14ac:dyDescent="0.35">
      <c r="B815" s="35"/>
      <c r="C815" s="74"/>
      <c r="D815" s="75"/>
      <c r="E815" s="75"/>
      <c r="F815" s="75"/>
      <c r="G815" s="76"/>
      <c r="H815" s="63"/>
      <c r="I815" s="63"/>
      <c r="J815" s="76"/>
      <c r="K815" s="76"/>
      <c r="L815" s="37"/>
      <c r="M815" s="37"/>
      <c r="N815" s="76"/>
      <c r="O815" s="76"/>
      <c r="P815" s="37"/>
      <c r="Q815" s="37"/>
      <c r="R815" s="76"/>
      <c r="S815" s="63"/>
      <c r="T815" s="76"/>
    </row>
    <row r="816" spans="2:20" x14ac:dyDescent="0.35">
      <c r="B816" s="35"/>
      <c r="C816" s="74"/>
      <c r="D816" s="75"/>
      <c r="E816" s="75"/>
      <c r="F816" s="75"/>
      <c r="G816" s="76"/>
      <c r="H816" s="63"/>
      <c r="I816" s="63"/>
      <c r="J816" s="76"/>
      <c r="K816" s="76"/>
      <c r="L816" s="37"/>
      <c r="M816" s="37"/>
      <c r="N816" s="76"/>
      <c r="O816" s="76"/>
      <c r="P816" s="37"/>
      <c r="Q816" s="37"/>
      <c r="R816" s="76"/>
      <c r="S816" s="63"/>
      <c r="T816" s="76"/>
    </row>
    <row r="817" spans="2:20" x14ac:dyDescent="0.35">
      <c r="B817" s="35"/>
      <c r="C817" s="74"/>
      <c r="D817" s="75"/>
      <c r="E817" s="75"/>
      <c r="F817" s="75"/>
      <c r="G817" s="76"/>
      <c r="H817" s="63"/>
      <c r="I817" s="63"/>
      <c r="J817" s="76"/>
      <c r="K817" s="76"/>
      <c r="L817" s="37"/>
      <c r="M817" s="37"/>
      <c r="N817" s="76"/>
      <c r="O817" s="76"/>
      <c r="P817" s="37"/>
      <c r="Q817" s="37"/>
      <c r="R817" s="76"/>
      <c r="S817" s="63"/>
      <c r="T817" s="76"/>
    </row>
    <row r="818" spans="2:20" x14ac:dyDescent="0.35">
      <c r="B818" s="35"/>
      <c r="C818" s="74"/>
      <c r="D818" s="75"/>
      <c r="E818" s="75"/>
      <c r="F818" s="75"/>
      <c r="G818" s="76"/>
      <c r="H818" s="63"/>
      <c r="I818" s="63"/>
      <c r="J818" s="76"/>
      <c r="K818" s="76"/>
      <c r="L818" s="37"/>
      <c r="M818" s="37"/>
      <c r="N818" s="76"/>
      <c r="O818" s="76"/>
      <c r="P818" s="37"/>
      <c r="Q818" s="37"/>
      <c r="R818" s="76"/>
      <c r="S818" s="63"/>
      <c r="T818" s="76"/>
    </row>
    <row r="819" spans="2:20" x14ac:dyDescent="0.35">
      <c r="B819" s="35"/>
      <c r="C819" s="74"/>
      <c r="D819" s="75"/>
      <c r="E819" s="75"/>
      <c r="F819" s="75"/>
      <c r="G819" s="76"/>
      <c r="H819" s="63"/>
      <c r="I819" s="63"/>
      <c r="J819" s="76"/>
      <c r="K819" s="76"/>
      <c r="L819" s="37"/>
      <c r="M819" s="37"/>
      <c r="N819" s="76"/>
      <c r="O819" s="76"/>
      <c r="P819" s="37"/>
      <c r="Q819" s="37"/>
      <c r="R819" s="76"/>
      <c r="S819" s="63"/>
      <c r="T819" s="76"/>
    </row>
    <row r="820" spans="2:20" x14ac:dyDescent="0.35">
      <c r="B820" s="35"/>
      <c r="C820" s="74"/>
      <c r="D820" s="75"/>
      <c r="E820" s="75"/>
      <c r="F820" s="75"/>
      <c r="G820" s="76"/>
      <c r="H820" s="63"/>
      <c r="I820" s="63"/>
      <c r="J820" s="76"/>
      <c r="K820" s="76"/>
      <c r="L820" s="37"/>
      <c r="M820" s="37"/>
      <c r="N820" s="76"/>
      <c r="O820" s="76"/>
      <c r="P820" s="37"/>
      <c r="Q820" s="37"/>
      <c r="R820" s="76"/>
      <c r="S820" s="63"/>
      <c r="T820" s="76"/>
    </row>
    <row r="821" spans="2:20" x14ac:dyDescent="0.35">
      <c r="B821" s="35"/>
      <c r="C821" s="74"/>
      <c r="D821" s="75"/>
      <c r="E821" s="75"/>
      <c r="F821" s="75"/>
      <c r="G821" s="76"/>
      <c r="H821" s="63"/>
      <c r="I821" s="63"/>
      <c r="J821" s="76"/>
      <c r="K821" s="76"/>
      <c r="L821" s="37"/>
      <c r="M821" s="37"/>
      <c r="N821" s="76"/>
      <c r="O821" s="76"/>
      <c r="P821" s="37"/>
      <c r="Q821" s="37"/>
      <c r="R821" s="76"/>
      <c r="S821" s="63"/>
      <c r="T821" s="76"/>
    </row>
    <row r="822" spans="2:20" x14ac:dyDescent="0.35">
      <c r="B822" s="35"/>
      <c r="C822" s="74"/>
      <c r="D822" s="75"/>
      <c r="E822" s="75"/>
      <c r="F822" s="75"/>
      <c r="G822" s="76"/>
      <c r="H822" s="63"/>
      <c r="I822" s="63"/>
      <c r="J822" s="76"/>
      <c r="K822" s="76"/>
      <c r="L822" s="37"/>
      <c r="M822" s="37"/>
      <c r="N822" s="76"/>
      <c r="O822" s="76"/>
      <c r="P822" s="37"/>
      <c r="Q822" s="37"/>
      <c r="R822" s="76"/>
      <c r="S822" s="63"/>
      <c r="T822" s="76"/>
    </row>
    <row r="823" spans="2:20" x14ac:dyDescent="0.35">
      <c r="B823" s="35"/>
      <c r="C823" s="74"/>
      <c r="D823" s="75"/>
      <c r="E823" s="75"/>
      <c r="F823" s="75"/>
      <c r="G823" s="76"/>
      <c r="H823" s="63"/>
      <c r="I823" s="63"/>
      <c r="J823" s="76"/>
      <c r="K823" s="76"/>
      <c r="L823" s="37"/>
      <c r="M823" s="37"/>
      <c r="N823" s="76"/>
      <c r="O823" s="76"/>
      <c r="P823" s="37"/>
      <c r="Q823" s="37"/>
      <c r="R823" s="76"/>
      <c r="S823" s="63"/>
      <c r="T823" s="76"/>
    </row>
    <row r="824" spans="2:20" x14ac:dyDescent="0.35">
      <c r="B824" s="35"/>
      <c r="C824" s="74"/>
      <c r="D824" s="75"/>
      <c r="E824" s="75"/>
      <c r="F824" s="75"/>
      <c r="G824" s="76"/>
      <c r="H824" s="63"/>
      <c r="I824" s="63"/>
      <c r="J824" s="76"/>
      <c r="K824" s="76"/>
      <c r="L824" s="37"/>
      <c r="M824" s="37"/>
      <c r="N824" s="76"/>
      <c r="O824" s="76"/>
      <c r="P824" s="37"/>
      <c r="Q824" s="37"/>
      <c r="R824" s="76"/>
      <c r="S824" s="63"/>
      <c r="T824" s="76"/>
    </row>
    <row r="825" spans="2:20" x14ac:dyDescent="0.35">
      <c r="B825" s="35"/>
      <c r="C825" s="74"/>
      <c r="D825" s="75"/>
      <c r="E825" s="75"/>
      <c r="F825" s="75"/>
      <c r="G825" s="76"/>
      <c r="H825" s="63"/>
      <c r="I825" s="63"/>
      <c r="J825" s="76"/>
      <c r="K825" s="76"/>
      <c r="L825" s="37"/>
      <c r="M825" s="37"/>
      <c r="N825" s="76"/>
      <c r="O825" s="76"/>
      <c r="P825" s="37"/>
      <c r="Q825" s="37"/>
      <c r="R825" s="76"/>
      <c r="S825" s="63"/>
      <c r="T825" s="76"/>
    </row>
    <row r="826" spans="2:20" x14ac:dyDescent="0.35">
      <c r="B826" s="35"/>
      <c r="C826" s="74"/>
      <c r="D826" s="75"/>
      <c r="E826" s="75"/>
      <c r="F826" s="75"/>
      <c r="G826" s="76"/>
      <c r="H826" s="63"/>
      <c r="I826" s="63"/>
      <c r="J826" s="76"/>
      <c r="K826" s="76"/>
      <c r="L826" s="37"/>
      <c r="M826" s="37"/>
      <c r="N826" s="76"/>
      <c r="O826" s="76"/>
      <c r="P826" s="37"/>
      <c r="Q826" s="37"/>
      <c r="R826" s="76"/>
      <c r="S826" s="63"/>
      <c r="T826" s="76"/>
    </row>
    <row r="827" spans="2:20" x14ac:dyDescent="0.35">
      <c r="B827" s="35"/>
      <c r="C827" s="74"/>
      <c r="D827" s="75"/>
      <c r="E827" s="75"/>
      <c r="F827" s="75"/>
      <c r="G827" s="76"/>
      <c r="H827" s="63"/>
      <c r="I827" s="63"/>
      <c r="J827" s="76"/>
      <c r="K827" s="76"/>
      <c r="L827" s="37"/>
      <c r="M827" s="37"/>
      <c r="N827" s="76"/>
      <c r="O827" s="76"/>
      <c r="P827" s="37"/>
      <c r="Q827" s="37"/>
      <c r="R827" s="76"/>
      <c r="S827" s="63"/>
      <c r="T827" s="76"/>
    </row>
    <row r="828" spans="2:20" x14ac:dyDescent="0.35">
      <c r="B828" s="35"/>
      <c r="C828" s="74"/>
      <c r="D828" s="75"/>
      <c r="E828" s="75"/>
      <c r="F828" s="75"/>
      <c r="G828" s="76"/>
      <c r="H828" s="63"/>
      <c r="I828" s="63"/>
      <c r="J828" s="76"/>
      <c r="K828" s="76"/>
      <c r="L828" s="37"/>
      <c r="M828" s="37"/>
      <c r="N828" s="76"/>
      <c r="O828" s="76"/>
      <c r="P828" s="37"/>
      <c r="Q828" s="37"/>
      <c r="R828" s="76"/>
      <c r="S828" s="63"/>
      <c r="T828" s="76"/>
    </row>
    <row r="829" spans="2:20" x14ac:dyDescent="0.35">
      <c r="B829" s="35"/>
      <c r="C829" s="74"/>
      <c r="D829" s="75"/>
      <c r="E829" s="75"/>
      <c r="F829" s="75"/>
      <c r="G829" s="76"/>
      <c r="H829" s="63"/>
      <c r="I829" s="63"/>
      <c r="J829" s="76"/>
      <c r="K829" s="76"/>
      <c r="L829" s="37"/>
      <c r="M829" s="37"/>
      <c r="N829" s="76"/>
      <c r="O829" s="76"/>
      <c r="P829" s="37"/>
      <c r="Q829" s="37"/>
      <c r="R829" s="76"/>
      <c r="S829" s="63"/>
      <c r="T829" s="76"/>
    </row>
    <row r="830" spans="2:20" x14ac:dyDescent="0.35">
      <c r="B830" s="35"/>
      <c r="C830" s="74"/>
      <c r="D830" s="75"/>
      <c r="E830" s="75"/>
      <c r="F830" s="75"/>
      <c r="G830" s="76"/>
      <c r="H830" s="63"/>
      <c r="I830" s="63"/>
      <c r="J830" s="76"/>
      <c r="K830" s="76"/>
      <c r="L830" s="37"/>
      <c r="M830" s="37"/>
      <c r="N830" s="76"/>
      <c r="O830" s="76"/>
      <c r="P830" s="37"/>
      <c r="Q830" s="37"/>
      <c r="R830" s="76"/>
      <c r="S830" s="63"/>
      <c r="T830" s="76"/>
    </row>
    <row r="831" spans="2:20" x14ac:dyDescent="0.35">
      <c r="B831" s="35"/>
      <c r="C831" s="74"/>
      <c r="D831" s="75"/>
      <c r="E831" s="75"/>
      <c r="F831" s="75"/>
      <c r="G831" s="76"/>
      <c r="H831" s="63"/>
      <c r="I831" s="63"/>
      <c r="J831" s="76"/>
      <c r="K831" s="76"/>
      <c r="L831" s="37"/>
      <c r="M831" s="37"/>
      <c r="N831" s="76"/>
      <c r="O831" s="76"/>
      <c r="P831" s="37"/>
      <c r="Q831" s="37"/>
      <c r="R831" s="76"/>
      <c r="S831" s="63"/>
      <c r="T831" s="76"/>
    </row>
    <row r="832" spans="2:20" x14ac:dyDescent="0.35">
      <c r="B832" s="35"/>
      <c r="C832" s="74"/>
      <c r="D832" s="75"/>
      <c r="E832" s="75"/>
      <c r="F832" s="75"/>
      <c r="G832" s="76"/>
      <c r="H832" s="63"/>
      <c r="I832" s="63"/>
      <c r="J832" s="76"/>
      <c r="K832" s="76"/>
      <c r="L832" s="37"/>
      <c r="M832" s="37"/>
      <c r="N832" s="76"/>
      <c r="O832" s="76"/>
      <c r="P832" s="37"/>
      <c r="Q832" s="37"/>
      <c r="R832" s="76"/>
      <c r="S832" s="63"/>
      <c r="T832" s="76"/>
    </row>
    <row r="833" spans="2:20" x14ac:dyDescent="0.35">
      <c r="B833" s="35"/>
      <c r="C833" s="74"/>
      <c r="D833" s="75"/>
      <c r="E833" s="75"/>
      <c r="F833" s="75"/>
      <c r="G833" s="76"/>
      <c r="H833" s="63"/>
      <c r="I833" s="63"/>
      <c r="J833" s="76"/>
      <c r="K833" s="76"/>
      <c r="L833" s="37"/>
      <c r="M833" s="37"/>
      <c r="N833" s="76"/>
      <c r="O833" s="76"/>
      <c r="P833" s="37"/>
      <c r="Q833" s="37"/>
      <c r="R833" s="76"/>
      <c r="S833" s="63"/>
      <c r="T833" s="76"/>
    </row>
    <row r="834" spans="2:20" x14ac:dyDescent="0.35">
      <c r="B834" s="35"/>
      <c r="C834" s="74"/>
      <c r="D834" s="75"/>
      <c r="E834" s="75"/>
      <c r="F834" s="75"/>
      <c r="G834" s="76"/>
      <c r="H834" s="63"/>
      <c r="I834" s="63"/>
      <c r="J834" s="76"/>
      <c r="K834" s="76"/>
      <c r="L834" s="37"/>
      <c r="M834" s="37"/>
      <c r="N834" s="76"/>
      <c r="O834" s="76"/>
      <c r="P834" s="37"/>
      <c r="Q834" s="37"/>
      <c r="R834" s="76"/>
      <c r="S834" s="63"/>
      <c r="T834" s="76"/>
    </row>
    <row r="835" spans="2:20" x14ac:dyDescent="0.35">
      <c r="B835" s="35"/>
      <c r="C835" s="74"/>
      <c r="D835" s="75"/>
      <c r="E835" s="75"/>
      <c r="F835" s="75"/>
      <c r="G835" s="76"/>
      <c r="H835" s="63"/>
      <c r="I835" s="63"/>
      <c r="J835" s="76"/>
      <c r="K835" s="76"/>
      <c r="L835" s="37"/>
      <c r="M835" s="37"/>
      <c r="N835" s="76"/>
      <c r="O835" s="76"/>
      <c r="P835" s="37"/>
      <c r="Q835" s="37"/>
      <c r="R835" s="76"/>
      <c r="S835" s="63"/>
      <c r="T835" s="76"/>
    </row>
    <row r="836" spans="2:20" x14ac:dyDescent="0.35">
      <c r="B836" s="35"/>
      <c r="C836" s="74"/>
      <c r="D836" s="75"/>
      <c r="E836" s="75"/>
      <c r="F836" s="75"/>
      <c r="G836" s="76"/>
      <c r="H836" s="63"/>
      <c r="I836" s="63"/>
      <c r="J836" s="76"/>
      <c r="K836" s="76"/>
      <c r="L836" s="37"/>
      <c r="M836" s="37"/>
      <c r="N836" s="76"/>
      <c r="O836" s="76"/>
      <c r="P836" s="37"/>
      <c r="Q836" s="37"/>
      <c r="R836" s="76"/>
      <c r="S836" s="63"/>
      <c r="T836" s="76"/>
    </row>
    <row r="837" spans="2:20" x14ac:dyDescent="0.35">
      <c r="B837" s="35"/>
      <c r="C837" s="74"/>
      <c r="D837" s="75"/>
      <c r="E837" s="75"/>
      <c r="F837" s="75"/>
      <c r="G837" s="76"/>
      <c r="H837" s="63"/>
      <c r="I837" s="63"/>
      <c r="J837" s="76"/>
      <c r="K837" s="76"/>
      <c r="L837" s="37"/>
      <c r="M837" s="37"/>
      <c r="N837" s="76"/>
      <c r="O837" s="76"/>
      <c r="P837" s="37"/>
      <c r="Q837" s="37"/>
      <c r="R837" s="76"/>
      <c r="S837" s="63"/>
      <c r="T837" s="76"/>
    </row>
    <row r="838" spans="2:20" x14ac:dyDescent="0.35">
      <c r="B838" s="35"/>
      <c r="C838" s="74"/>
      <c r="D838" s="75"/>
      <c r="E838" s="75"/>
      <c r="F838" s="75"/>
      <c r="G838" s="76"/>
      <c r="H838" s="63"/>
      <c r="I838" s="63"/>
      <c r="J838" s="76"/>
      <c r="K838" s="76"/>
      <c r="L838" s="37"/>
      <c r="M838" s="37"/>
      <c r="N838" s="76"/>
      <c r="O838" s="76"/>
      <c r="P838" s="37"/>
      <c r="Q838" s="37"/>
      <c r="R838" s="76"/>
      <c r="S838" s="63"/>
      <c r="T838" s="76"/>
    </row>
    <row r="839" spans="2:20" x14ac:dyDescent="0.35">
      <c r="B839" s="35"/>
      <c r="C839" s="74"/>
      <c r="D839" s="75"/>
      <c r="E839" s="75"/>
      <c r="F839" s="75"/>
      <c r="G839" s="76"/>
      <c r="H839" s="63"/>
      <c r="I839" s="63"/>
      <c r="J839" s="76"/>
      <c r="K839" s="76"/>
      <c r="L839" s="37"/>
      <c r="M839" s="37"/>
      <c r="N839" s="76"/>
      <c r="O839" s="76"/>
      <c r="P839" s="37"/>
      <c r="Q839" s="37"/>
      <c r="R839" s="76"/>
      <c r="S839" s="63"/>
      <c r="T839" s="76"/>
    </row>
    <row r="840" spans="2:20" x14ac:dyDescent="0.35">
      <c r="B840" s="35"/>
      <c r="C840" s="74"/>
      <c r="D840" s="75"/>
      <c r="E840" s="75"/>
      <c r="F840" s="75"/>
      <c r="G840" s="76"/>
      <c r="H840" s="63"/>
      <c r="I840" s="63"/>
      <c r="J840" s="76"/>
      <c r="K840" s="76"/>
      <c r="L840" s="37"/>
      <c r="M840" s="37"/>
      <c r="N840" s="76"/>
      <c r="O840" s="76"/>
      <c r="P840" s="37"/>
      <c r="Q840" s="37"/>
      <c r="R840" s="76"/>
      <c r="S840" s="63"/>
      <c r="T840" s="76"/>
    </row>
    <row r="841" spans="2:20" x14ac:dyDescent="0.35">
      <c r="B841" s="35"/>
      <c r="C841" s="74"/>
      <c r="D841" s="75"/>
      <c r="E841" s="75"/>
      <c r="F841" s="75"/>
      <c r="G841" s="76"/>
      <c r="H841" s="63"/>
      <c r="I841" s="63"/>
      <c r="J841" s="76"/>
      <c r="K841" s="76"/>
      <c r="L841" s="37"/>
      <c r="M841" s="37"/>
      <c r="N841" s="76"/>
      <c r="O841" s="76"/>
      <c r="P841" s="37"/>
      <c r="Q841" s="37"/>
      <c r="R841" s="76"/>
      <c r="S841" s="63"/>
      <c r="T841" s="76"/>
    </row>
    <row r="842" spans="2:20" x14ac:dyDescent="0.35">
      <c r="B842" s="35"/>
      <c r="C842" s="74"/>
      <c r="D842" s="75"/>
      <c r="E842" s="75"/>
      <c r="F842" s="75"/>
      <c r="G842" s="76"/>
      <c r="H842" s="63"/>
      <c r="I842" s="63"/>
      <c r="J842" s="76"/>
      <c r="K842" s="76"/>
      <c r="L842" s="37"/>
      <c r="M842" s="37"/>
      <c r="N842" s="76"/>
      <c r="O842" s="76"/>
      <c r="P842" s="37"/>
      <c r="Q842" s="37"/>
      <c r="R842" s="76"/>
      <c r="S842" s="63"/>
      <c r="T842" s="76"/>
    </row>
    <row r="843" spans="2:20" x14ac:dyDescent="0.35">
      <c r="B843" s="35"/>
      <c r="C843" s="74"/>
      <c r="D843" s="75"/>
      <c r="E843" s="75"/>
      <c r="F843" s="75"/>
      <c r="G843" s="76"/>
      <c r="H843" s="63"/>
      <c r="I843" s="63"/>
      <c r="J843" s="76"/>
      <c r="K843" s="76"/>
      <c r="L843" s="37"/>
      <c r="M843" s="37"/>
      <c r="N843" s="76"/>
      <c r="O843" s="76"/>
      <c r="P843" s="37"/>
      <c r="Q843" s="37"/>
      <c r="R843" s="76"/>
      <c r="S843" s="63"/>
      <c r="T843" s="76"/>
    </row>
    <row r="844" spans="2:20" x14ac:dyDescent="0.35">
      <c r="B844" s="35"/>
      <c r="C844" s="74"/>
      <c r="D844" s="75"/>
      <c r="E844" s="75"/>
      <c r="F844" s="75"/>
      <c r="G844" s="76"/>
      <c r="H844" s="63"/>
      <c r="I844" s="63"/>
      <c r="J844" s="76"/>
      <c r="K844" s="76"/>
      <c r="L844" s="37"/>
      <c r="M844" s="37"/>
      <c r="N844" s="76"/>
      <c r="O844" s="76"/>
      <c r="P844" s="37"/>
      <c r="Q844" s="37"/>
      <c r="R844" s="76"/>
      <c r="S844" s="63"/>
      <c r="T844" s="76"/>
    </row>
    <row r="845" spans="2:20" x14ac:dyDescent="0.35">
      <c r="B845" s="35"/>
      <c r="C845" s="74"/>
      <c r="D845" s="75"/>
      <c r="E845" s="75"/>
      <c r="F845" s="75"/>
      <c r="G845" s="76"/>
      <c r="H845" s="63"/>
      <c r="I845" s="63"/>
      <c r="J845" s="76"/>
      <c r="K845" s="76"/>
      <c r="L845" s="37"/>
      <c r="M845" s="37"/>
      <c r="N845" s="76"/>
      <c r="O845" s="76"/>
      <c r="P845" s="37"/>
      <c r="Q845" s="37"/>
      <c r="R845" s="76"/>
      <c r="S845" s="63"/>
      <c r="T845" s="76"/>
    </row>
    <row r="846" spans="2:20" x14ac:dyDescent="0.35">
      <c r="B846" s="35"/>
      <c r="C846" s="74"/>
      <c r="D846" s="75"/>
      <c r="E846" s="75"/>
      <c r="F846" s="75"/>
      <c r="G846" s="76"/>
      <c r="H846" s="63"/>
      <c r="I846" s="63"/>
      <c r="J846" s="76"/>
      <c r="K846" s="76"/>
      <c r="L846" s="37"/>
      <c r="M846" s="37"/>
      <c r="N846" s="76"/>
      <c r="O846" s="76"/>
      <c r="P846" s="37"/>
      <c r="Q846" s="37"/>
      <c r="R846" s="76"/>
      <c r="S846" s="63"/>
      <c r="T846" s="76"/>
    </row>
    <row r="847" spans="2:20" x14ac:dyDescent="0.35">
      <c r="B847" s="35"/>
      <c r="C847" s="74"/>
      <c r="D847" s="75"/>
      <c r="E847" s="75"/>
      <c r="F847" s="75"/>
      <c r="G847" s="76"/>
      <c r="H847" s="63"/>
      <c r="I847" s="63"/>
      <c r="J847" s="76"/>
      <c r="K847" s="76"/>
      <c r="L847" s="37"/>
      <c r="M847" s="37"/>
      <c r="N847" s="76"/>
      <c r="O847" s="76"/>
      <c r="P847" s="37"/>
      <c r="Q847" s="37"/>
      <c r="R847" s="76"/>
      <c r="S847" s="63"/>
      <c r="T847" s="76"/>
    </row>
    <row r="848" spans="2:20" x14ac:dyDescent="0.35">
      <c r="B848" s="35"/>
      <c r="C848" s="74"/>
      <c r="D848" s="75"/>
      <c r="E848" s="75"/>
      <c r="F848" s="75"/>
      <c r="G848" s="76"/>
      <c r="H848" s="63"/>
      <c r="I848" s="63"/>
      <c r="J848" s="76"/>
      <c r="K848" s="76"/>
      <c r="L848" s="37"/>
      <c r="M848" s="37"/>
      <c r="N848" s="76"/>
      <c r="O848" s="76"/>
      <c r="P848" s="37"/>
      <c r="Q848" s="37"/>
      <c r="R848" s="76"/>
      <c r="S848" s="63"/>
      <c r="T848" s="76"/>
    </row>
    <row r="849" spans="2:20" x14ac:dyDescent="0.35">
      <c r="B849" s="35"/>
      <c r="C849" s="74"/>
      <c r="D849" s="75"/>
      <c r="E849" s="75"/>
      <c r="F849" s="75"/>
      <c r="G849" s="76"/>
      <c r="H849" s="63"/>
      <c r="I849" s="63"/>
      <c r="J849" s="76"/>
      <c r="K849" s="76"/>
      <c r="L849" s="37"/>
      <c r="M849" s="37"/>
      <c r="N849" s="76"/>
      <c r="O849" s="76"/>
      <c r="P849" s="37"/>
      <c r="Q849" s="37"/>
      <c r="R849" s="76"/>
      <c r="S849" s="63"/>
      <c r="T849" s="76"/>
    </row>
    <row r="850" spans="2:20" x14ac:dyDescent="0.35">
      <c r="B850" s="35"/>
      <c r="C850" s="74"/>
      <c r="D850" s="75"/>
      <c r="E850" s="75"/>
      <c r="F850" s="75"/>
      <c r="G850" s="76"/>
      <c r="H850" s="63"/>
      <c r="I850" s="63"/>
      <c r="J850" s="76"/>
      <c r="K850" s="76"/>
      <c r="L850" s="37"/>
      <c r="M850" s="37"/>
      <c r="N850" s="76"/>
      <c r="O850" s="76"/>
      <c r="P850" s="37"/>
      <c r="Q850" s="37"/>
      <c r="R850" s="76"/>
      <c r="S850" s="63"/>
      <c r="T850" s="76"/>
    </row>
    <row r="851" spans="2:20" x14ac:dyDescent="0.35">
      <c r="B851" s="35"/>
      <c r="C851" s="74"/>
      <c r="D851" s="75"/>
      <c r="E851" s="75"/>
      <c r="F851" s="75"/>
      <c r="G851" s="76"/>
      <c r="H851" s="63"/>
      <c r="I851" s="63"/>
      <c r="J851" s="76"/>
      <c r="K851" s="76"/>
      <c r="L851" s="37"/>
      <c r="M851" s="37"/>
      <c r="N851" s="76"/>
      <c r="O851" s="76"/>
      <c r="P851" s="37"/>
      <c r="Q851" s="37"/>
      <c r="R851" s="76"/>
      <c r="S851" s="63"/>
      <c r="T851" s="76"/>
    </row>
    <row r="852" spans="2:20" x14ac:dyDescent="0.35">
      <c r="B852" s="35"/>
      <c r="C852" s="74"/>
      <c r="D852" s="75"/>
      <c r="E852" s="75"/>
      <c r="F852" s="75"/>
      <c r="G852" s="76"/>
      <c r="H852" s="63"/>
      <c r="I852" s="63"/>
      <c r="J852" s="76"/>
      <c r="K852" s="76"/>
      <c r="L852" s="37"/>
      <c r="M852" s="37"/>
      <c r="N852" s="76"/>
      <c r="O852" s="76"/>
      <c r="P852" s="37"/>
      <c r="Q852" s="37"/>
      <c r="R852" s="76"/>
      <c r="S852" s="63"/>
      <c r="T852" s="76"/>
    </row>
    <row r="853" spans="2:20" x14ac:dyDescent="0.35">
      <c r="B853" s="35"/>
      <c r="C853" s="74"/>
      <c r="D853" s="75"/>
      <c r="E853" s="75"/>
      <c r="F853" s="75"/>
      <c r="G853" s="76"/>
      <c r="H853" s="63"/>
      <c r="I853" s="63"/>
      <c r="J853" s="76"/>
      <c r="K853" s="76"/>
      <c r="L853" s="37"/>
      <c r="M853" s="37"/>
      <c r="N853" s="76"/>
      <c r="O853" s="76"/>
      <c r="P853" s="37"/>
      <c r="Q853" s="37"/>
      <c r="R853" s="76"/>
      <c r="S853" s="63"/>
      <c r="T853" s="76"/>
    </row>
    <row r="854" spans="2:20" x14ac:dyDescent="0.35">
      <c r="B854" s="35"/>
      <c r="C854" s="74"/>
      <c r="D854" s="75"/>
      <c r="E854" s="75"/>
      <c r="F854" s="75"/>
      <c r="G854" s="76"/>
      <c r="H854" s="63"/>
      <c r="I854" s="63"/>
      <c r="J854" s="76"/>
      <c r="K854" s="76"/>
      <c r="L854" s="37"/>
      <c r="M854" s="37"/>
      <c r="N854" s="76"/>
      <c r="O854" s="76"/>
      <c r="P854" s="37"/>
      <c r="Q854" s="37"/>
      <c r="R854" s="76"/>
      <c r="S854" s="63"/>
      <c r="T854" s="76"/>
    </row>
    <row r="855" spans="2:20" x14ac:dyDescent="0.35">
      <c r="B855" s="35"/>
      <c r="C855" s="74"/>
      <c r="D855" s="75"/>
      <c r="E855" s="75"/>
      <c r="F855" s="75"/>
      <c r="G855" s="76"/>
      <c r="H855" s="63"/>
      <c r="I855" s="63"/>
      <c r="J855" s="76"/>
      <c r="K855" s="76"/>
      <c r="L855" s="37"/>
      <c r="M855" s="37"/>
      <c r="N855" s="76"/>
      <c r="O855" s="76"/>
      <c r="P855" s="37"/>
      <c r="Q855" s="37"/>
      <c r="R855" s="76"/>
      <c r="S855" s="63"/>
      <c r="T855" s="76"/>
    </row>
    <row r="856" spans="2:20" x14ac:dyDescent="0.35">
      <c r="B856" s="35"/>
      <c r="C856" s="74"/>
      <c r="D856" s="75"/>
      <c r="E856" s="75"/>
      <c r="F856" s="75"/>
      <c r="G856" s="76"/>
      <c r="H856" s="63"/>
      <c r="I856" s="63"/>
      <c r="J856" s="76"/>
      <c r="K856" s="76"/>
      <c r="L856" s="37"/>
      <c r="M856" s="37"/>
      <c r="N856" s="76"/>
      <c r="O856" s="76"/>
      <c r="P856" s="37"/>
      <c r="Q856" s="37"/>
      <c r="R856" s="76"/>
      <c r="S856" s="63"/>
      <c r="T856" s="76"/>
    </row>
    <row r="857" spans="2:20" x14ac:dyDescent="0.35">
      <c r="B857" s="35"/>
      <c r="C857" s="74"/>
      <c r="D857" s="75"/>
      <c r="E857" s="75"/>
      <c r="F857" s="75"/>
      <c r="G857" s="76"/>
      <c r="H857" s="63"/>
      <c r="I857" s="63"/>
      <c r="J857" s="76"/>
      <c r="K857" s="76"/>
      <c r="L857" s="37"/>
      <c r="M857" s="37"/>
      <c r="N857" s="76"/>
      <c r="O857" s="76"/>
      <c r="P857" s="37"/>
      <c r="Q857" s="37"/>
      <c r="R857" s="76"/>
      <c r="S857" s="63"/>
      <c r="T857" s="76"/>
    </row>
    <row r="858" spans="2:20" x14ac:dyDescent="0.35">
      <c r="B858" s="35"/>
      <c r="C858" s="74"/>
      <c r="D858" s="75"/>
      <c r="E858" s="75"/>
      <c r="F858" s="75"/>
      <c r="G858" s="76"/>
      <c r="H858" s="63"/>
      <c r="I858" s="63"/>
      <c r="J858" s="76"/>
      <c r="K858" s="76"/>
      <c r="L858" s="37"/>
      <c r="M858" s="37"/>
      <c r="N858" s="76"/>
      <c r="O858" s="76"/>
      <c r="P858" s="37"/>
      <c r="Q858" s="37"/>
      <c r="R858" s="76"/>
      <c r="S858" s="63"/>
      <c r="T858" s="76"/>
    </row>
    <row r="859" spans="2:20" x14ac:dyDescent="0.35">
      <c r="B859" s="35"/>
      <c r="C859" s="74"/>
      <c r="D859" s="75"/>
      <c r="E859" s="75"/>
      <c r="F859" s="75"/>
      <c r="G859" s="76"/>
      <c r="H859" s="63"/>
      <c r="I859" s="63"/>
      <c r="J859" s="76"/>
      <c r="K859" s="76"/>
      <c r="L859" s="37"/>
      <c r="M859" s="37"/>
      <c r="N859" s="76"/>
      <c r="O859" s="76"/>
      <c r="P859" s="37"/>
      <c r="Q859" s="37"/>
      <c r="R859" s="76"/>
      <c r="S859" s="63"/>
      <c r="T859" s="76"/>
    </row>
    <row r="860" spans="2:20" x14ac:dyDescent="0.35">
      <c r="B860" s="35"/>
      <c r="C860" s="74"/>
      <c r="D860" s="75"/>
      <c r="E860" s="75"/>
      <c r="F860" s="75"/>
      <c r="G860" s="76"/>
      <c r="H860" s="63"/>
      <c r="I860" s="63"/>
      <c r="J860" s="76"/>
      <c r="K860" s="76"/>
      <c r="L860" s="37"/>
      <c r="M860" s="37"/>
      <c r="N860" s="76"/>
      <c r="O860" s="76"/>
      <c r="P860" s="37"/>
      <c r="Q860" s="37"/>
      <c r="R860" s="76"/>
      <c r="S860" s="63"/>
      <c r="T860" s="76"/>
    </row>
    <row r="861" spans="2:20" x14ac:dyDescent="0.35">
      <c r="B861" s="35"/>
      <c r="C861" s="74"/>
      <c r="D861" s="75"/>
      <c r="E861" s="75"/>
      <c r="F861" s="75"/>
      <c r="G861" s="76"/>
      <c r="H861" s="63"/>
      <c r="I861" s="63"/>
      <c r="J861" s="76"/>
      <c r="K861" s="76"/>
      <c r="L861" s="37"/>
      <c r="M861" s="37"/>
      <c r="N861" s="76"/>
      <c r="O861" s="76"/>
      <c r="P861" s="37"/>
      <c r="Q861" s="37"/>
      <c r="R861" s="76"/>
      <c r="S861" s="63"/>
      <c r="T861" s="76"/>
    </row>
    <row r="862" spans="2:20" x14ac:dyDescent="0.35">
      <c r="B862" s="35"/>
      <c r="C862" s="74"/>
      <c r="D862" s="75"/>
      <c r="E862" s="75"/>
      <c r="F862" s="75"/>
      <c r="G862" s="76"/>
      <c r="H862" s="63"/>
      <c r="I862" s="63"/>
      <c r="J862" s="76"/>
      <c r="K862" s="76"/>
      <c r="L862" s="37"/>
      <c r="M862" s="37"/>
      <c r="N862" s="76"/>
      <c r="O862" s="76"/>
      <c r="P862" s="37"/>
      <c r="Q862" s="37"/>
      <c r="R862" s="76"/>
      <c r="S862" s="63"/>
      <c r="T862" s="76"/>
    </row>
    <row r="863" spans="2:20" x14ac:dyDescent="0.35">
      <c r="B863" s="35"/>
      <c r="C863" s="74"/>
      <c r="D863" s="75"/>
      <c r="E863" s="75"/>
      <c r="F863" s="75"/>
      <c r="G863" s="76"/>
      <c r="H863" s="63"/>
      <c r="I863" s="63"/>
      <c r="J863" s="76"/>
      <c r="K863" s="76"/>
      <c r="L863" s="37"/>
      <c r="M863" s="37"/>
      <c r="N863" s="76"/>
      <c r="O863" s="76"/>
      <c r="P863" s="37"/>
      <c r="Q863" s="37"/>
      <c r="R863" s="76"/>
      <c r="S863" s="63"/>
      <c r="T863" s="76"/>
    </row>
    <row r="864" spans="2:20" x14ac:dyDescent="0.35">
      <c r="B864" s="35"/>
      <c r="C864" s="74"/>
      <c r="D864" s="75"/>
      <c r="E864" s="75"/>
      <c r="F864" s="75"/>
      <c r="G864" s="76"/>
      <c r="H864" s="63"/>
      <c r="I864" s="63"/>
      <c r="J864" s="76"/>
      <c r="K864" s="76"/>
      <c r="L864" s="37"/>
      <c r="M864" s="37"/>
      <c r="N864" s="76"/>
      <c r="O864" s="76"/>
      <c r="P864" s="37"/>
      <c r="Q864" s="37"/>
      <c r="R864" s="76"/>
      <c r="S864" s="63"/>
      <c r="T864" s="76"/>
    </row>
    <row r="865" spans="2:20" x14ac:dyDescent="0.35">
      <c r="B865" s="35"/>
      <c r="C865" s="74"/>
      <c r="D865" s="75"/>
      <c r="E865" s="75"/>
      <c r="F865" s="75"/>
      <c r="G865" s="76"/>
      <c r="H865" s="63"/>
      <c r="I865" s="63"/>
      <c r="J865" s="76"/>
      <c r="K865" s="76"/>
      <c r="L865" s="37"/>
      <c r="M865" s="37"/>
      <c r="N865" s="76"/>
      <c r="O865" s="76"/>
      <c r="P865" s="37"/>
      <c r="Q865" s="37"/>
      <c r="R865" s="76"/>
      <c r="S865" s="63"/>
      <c r="T865" s="76"/>
    </row>
    <row r="866" spans="2:20" x14ac:dyDescent="0.35">
      <c r="B866" s="35"/>
      <c r="C866" s="74"/>
      <c r="D866" s="75"/>
      <c r="E866" s="75"/>
      <c r="F866" s="75"/>
      <c r="G866" s="76"/>
      <c r="H866" s="63"/>
      <c r="I866" s="63"/>
      <c r="J866" s="76"/>
      <c r="K866" s="76"/>
      <c r="L866" s="37"/>
      <c r="M866" s="37"/>
      <c r="N866" s="76"/>
      <c r="O866" s="76"/>
      <c r="P866" s="37"/>
      <c r="Q866" s="37"/>
      <c r="R866" s="76"/>
      <c r="S866" s="63"/>
      <c r="T866" s="76"/>
    </row>
    <row r="867" spans="2:20" x14ac:dyDescent="0.35">
      <c r="B867" s="35"/>
      <c r="C867" s="74"/>
      <c r="D867" s="75"/>
      <c r="E867" s="75"/>
      <c r="F867" s="75"/>
      <c r="G867" s="76"/>
      <c r="H867" s="63"/>
      <c r="I867" s="63"/>
      <c r="J867" s="76"/>
      <c r="K867" s="76"/>
      <c r="L867" s="37"/>
      <c r="M867" s="37"/>
      <c r="N867" s="76"/>
      <c r="O867" s="76"/>
      <c r="P867" s="37"/>
      <c r="Q867" s="37"/>
      <c r="R867" s="76"/>
      <c r="S867" s="63"/>
      <c r="T867" s="76"/>
    </row>
    <row r="868" spans="2:20" x14ac:dyDescent="0.35">
      <c r="B868" s="35"/>
      <c r="C868" s="74"/>
      <c r="D868" s="75"/>
      <c r="E868" s="75"/>
      <c r="F868" s="75"/>
      <c r="G868" s="76"/>
      <c r="H868" s="63"/>
      <c r="I868" s="63"/>
      <c r="J868" s="76"/>
      <c r="K868" s="76"/>
      <c r="L868" s="37"/>
      <c r="M868" s="37"/>
      <c r="N868" s="76"/>
      <c r="O868" s="76"/>
      <c r="P868" s="37"/>
      <c r="Q868" s="37"/>
      <c r="R868" s="76"/>
      <c r="S868" s="63"/>
      <c r="T868" s="76"/>
    </row>
    <row r="869" spans="2:20" x14ac:dyDescent="0.35">
      <c r="B869" s="35"/>
      <c r="C869" s="74"/>
      <c r="D869" s="75"/>
      <c r="E869" s="75"/>
      <c r="F869" s="75"/>
      <c r="G869" s="76"/>
      <c r="H869" s="63"/>
      <c r="I869" s="63"/>
      <c r="J869" s="76"/>
      <c r="K869" s="76"/>
      <c r="L869" s="37"/>
      <c r="M869" s="37"/>
      <c r="N869" s="76"/>
      <c r="O869" s="76"/>
      <c r="P869" s="37"/>
      <c r="Q869" s="37"/>
      <c r="R869" s="76"/>
      <c r="S869" s="63"/>
      <c r="T869" s="76"/>
    </row>
    <row r="870" spans="2:20" x14ac:dyDescent="0.35">
      <c r="B870" s="35"/>
      <c r="C870" s="74"/>
      <c r="D870" s="75"/>
      <c r="E870" s="75"/>
      <c r="F870" s="75"/>
      <c r="G870" s="76"/>
      <c r="H870" s="63"/>
      <c r="I870" s="63"/>
      <c r="J870" s="76"/>
      <c r="K870" s="76"/>
      <c r="L870" s="37"/>
      <c r="M870" s="37"/>
      <c r="N870" s="76"/>
      <c r="O870" s="76"/>
      <c r="P870" s="37"/>
      <c r="Q870" s="37"/>
      <c r="R870" s="76"/>
      <c r="S870" s="63"/>
      <c r="T870" s="76"/>
    </row>
    <row r="871" spans="2:20" x14ac:dyDescent="0.35">
      <c r="B871" s="35"/>
      <c r="C871" s="74"/>
      <c r="D871" s="75"/>
      <c r="E871" s="75"/>
      <c r="F871" s="75"/>
      <c r="G871" s="76"/>
      <c r="H871" s="63"/>
      <c r="I871" s="63"/>
      <c r="J871" s="76"/>
      <c r="K871" s="76"/>
      <c r="L871" s="37"/>
      <c r="M871" s="37"/>
      <c r="N871" s="76"/>
      <c r="O871" s="76"/>
      <c r="P871" s="37"/>
      <c r="Q871" s="37"/>
      <c r="R871" s="76"/>
      <c r="S871" s="63"/>
      <c r="T871" s="76"/>
    </row>
    <row r="872" spans="2:20" x14ac:dyDescent="0.35">
      <c r="B872" s="35"/>
      <c r="C872" s="74"/>
      <c r="D872" s="75"/>
      <c r="E872" s="75"/>
      <c r="F872" s="75"/>
      <c r="G872" s="76"/>
      <c r="H872" s="63"/>
      <c r="I872" s="63"/>
      <c r="J872" s="76"/>
      <c r="K872" s="76"/>
      <c r="L872" s="37"/>
      <c r="M872" s="37"/>
      <c r="N872" s="76"/>
      <c r="O872" s="76"/>
      <c r="P872" s="37"/>
      <c r="Q872" s="37"/>
      <c r="R872" s="76"/>
      <c r="S872" s="63"/>
      <c r="T872" s="76"/>
    </row>
    <row r="873" spans="2:20" x14ac:dyDescent="0.35">
      <c r="B873" s="35"/>
      <c r="C873" s="74"/>
      <c r="D873" s="75"/>
      <c r="E873" s="75"/>
      <c r="F873" s="75"/>
      <c r="G873" s="76"/>
      <c r="H873" s="63"/>
      <c r="I873" s="63"/>
      <c r="J873" s="76"/>
      <c r="K873" s="76"/>
      <c r="L873" s="37"/>
      <c r="M873" s="37"/>
      <c r="N873" s="76"/>
      <c r="O873" s="76"/>
      <c r="P873" s="37"/>
      <c r="Q873" s="37"/>
      <c r="R873" s="76"/>
      <c r="S873" s="63"/>
      <c r="T873" s="76"/>
    </row>
    <row r="874" spans="2:20" x14ac:dyDescent="0.35">
      <c r="B874" s="35"/>
      <c r="C874" s="74"/>
      <c r="D874" s="75"/>
      <c r="E874" s="75"/>
      <c r="F874" s="75"/>
      <c r="G874" s="76"/>
      <c r="H874" s="63"/>
      <c r="I874" s="63"/>
      <c r="J874" s="76"/>
      <c r="K874" s="76"/>
      <c r="L874" s="37"/>
      <c r="M874" s="37"/>
      <c r="N874" s="76"/>
      <c r="O874" s="76"/>
      <c r="P874" s="37"/>
      <c r="Q874" s="37"/>
      <c r="R874" s="76"/>
      <c r="S874" s="63"/>
      <c r="T874" s="76"/>
    </row>
    <row r="875" spans="2:20" x14ac:dyDescent="0.35">
      <c r="B875" s="35"/>
      <c r="C875" s="74"/>
      <c r="D875" s="75"/>
      <c r="E875" s="75"/>
      <c r="F875" s="75"/>
      <c r="G875" s="76"/>
      <c r="H875" s="63"/>
      <c r="I875" s="63"/>
      <c r="J875" s="76"/>
      <c r="K875" s="76"/>
      <c r="L875" s="37"/>
      <c r="M875" s="37"/>
      <c r="N875" s="76"/>
      <c r="O875" s="76"/>
      <c r="P875" s="37"/>
      <c r="Q875" s="37"/>
      <c r="R875" s="76"/>
      <c r="S875" s="63"/>
      <c r="T875" s="76"/>
    </row>
    <row r="876" spans="2:20" x14ac:dyDescent="0.35">
      <c r="B876" s="35"/>
      <c r="C876" s="74"/>
      <c r="D876" s="75"/>
      <c r="E876" s="75"/>
      <c r="F876" s="75"/>
      <c r="G876" s="76"/>
      <c r="H876" s="63"/>
      <c r="I876" s="63"/>
      <c r="J876" s="76"/>
      <c r="K876" s="76"/>
      <c r="L876" s="37"/>
      <c r="M876" s="37"/>
      <c r="N876" s="76"/>
      <c r="O876" s="76"/>
      <c r="P876" s="37"/>
      <c r="Q876" s="37"/>
      <c r="R876" s="76"/>
      <c r="S876" s="63"/>
      <c r="T876" s="76"/>
    </row>
    <row r="877" spans="2:20" x14ac:dyDescent="0.35">
      <c r="B877" s="35"/>
      <c r="C877" s="74"/>
      <c r="D877" s="75"/>
      <c r="E877" s="75"/>
      <c r="F877" s="75"/>
      <c r="G877" s="76"/>
      <c r="H877" s="63"/>
      <c r="I877" s="63"/>
      <c r="J877" s="76"/>
      <c r="K877" s="76"/>
      <c r="L877" s="37"/>
      <c r="M877" s="37"/>
      <c r="N877" s="76"/>
      <c r="O877" s="76"/>
      <c r="P877" s="37"/>
      <c r="Q877" s="37"/>
      <c r="R877" s="76"/>
      <c r="S877" s="63"/>
      <c r="T877" s="76"/>
    </row>
    <row r="878" spans="2:20" x14ac:dyDescent="0.35">
      <c r="B878" s="35"/>
      <c r="C878" s="74"/>
      <c r="D878" s="75"/>
      <c r="E878" s="75"/>
      <c r="F878" s="75"/>
      <c r="G878" s="76"/>
      <c r="H878" s="63"/>
      <c r="I878" s="63"/>
      <c r="J878" s="76"/>
      <c r="K878" s="76"/>
      <c r="L878" s="37"/>
      <c r="M878" s="37"/>
      <c r="N878" s="76"/>
      <c r="O878" s="76"/>
      <c r="P878" s="37"/>
      <c r="Q878" s="37"/>
      <c r="R878" s="76"/>
      <c r="S878" s="63"/>
      <c r="T878" s="76"/>
    </row>
    <row r="879" spans="2:20" x14ac:dyDescent="0.35">
      <c r="B879" s="35"/>
      <c r="C879" s="74"/>
      <c r="D879" s="75"/>
      <c r="E879" s="75"/>
      <c r="F879" s="75"/>
      <c r="G879" s="76"/>
      <c r="H879" s="63"/>
      <c r="I879" s="63"/>
      <c r="J879" s="76"/>
      <c r="K879" s="76"/>
      <c r="L879" s="37"/>
      <c r="M879" s="37"/>
      <c r="N879" s="76"/>
      <c r="O879" s="76"/>
      <c r="P879" s="37"/>
      <c r="Q879" s="37"/>
      <c r="R879" s="76"/>
      <c r="S879" s="63"/>
      <c r="T879" s="76"/>
    </row>
    <row r="880" spans="2:20" x14ac:dyDescent="0.35">
      <c r="B880" s="35"/>
      <c r="C880" s="74"/>
      <c r="D880" s="75"/>
      <c r="E880" s="75"/>
      <c r="F880" s="75"/>
      <c r="G880" s="76"/>
      <c r="H880" s="63"/>
      <c r="I880" s="63"/>
      <c r="J880" s="76"/>
      <c r="K880" s="76"/>
      <c r="L880" s="37"/>
      <c r="M880" s="37"/>
      <c r="N880" s="76"/>
      <c r="O880" s="76"/>
      <c r="P880" s="37"/>
      <c r="Q880" s="37"/>
      <c r="R880" s="76"/>
      <c r="S880" s="63"/>
      <c r="T880" s="76"/>
    </row>
    <row r="881" spans="2:20" x14ac:dyDescent="0.35">
      <c r="B881" s="35"/>
      <c r="C881" s="74"/>
      <c r="D881" s="75"/>
      <c r="E881" s="75"/>
      <c r="F881" s="75"/>
      <c r="G881" s="76"/>
      <c r="H881" s="63"/>
      <c r="I881" s="63"/>
      <c r="J881" s="76"/>
      <c r="K881" s="76"/>
      <c r="L881" s="37"/>
      <c r="M881" s="37"/>
      <c r="N881" s="76"/>
      <c r="O881" s="76"/>
      <c r="P881" s="37"/>
      <c r="Q881" s="37"/>
      <c r="R881" s="76"/>
      <c r="S881" s="63"/>
      <c r="T881" s="76"/>
    </row>
    <row r="882" spans="2:20" x14ac:dyDescent="0.35">
      <c r="B882" s="35"/>
      <c r="C882" s="74"/>
      <c r="D882" s="75"/>
      <c r="E882" s="75"/>
      <c r="F882" s="75"/>
      <c r="G882" s="76"/>
      <c r="H882" s="63"/>
      <c r="I882" s="63"/>
      <c r="J882" s="76"/>
      <c r="K882" s="76"/>
      <c r="L882" s="37"/>
      <c r="M882" s="37"/>
      <c r="N882" s="76"/>
      <c r="O882" s="76"/>
      <c r="P882" s="37"/>
      <c r="Q882" s="37"/>
      <c r="R882" s="76"/>
      <c r="S882" s="63"/>
      <c r="T882" s="76"/>
    </row>
    <row r="883" spans="2:20" x14ac:dyDescent="0.35">
      <c r="B883" s="35"/>
      <c r="C883" s="74"/>
      <c r="D883" s="75"/>
      <c r="E883" s="75"/>
      <c r="F883" s="75"/>
      <c r="G883" s="76"/>
      <c r="H883" s="63"/>
      <c r="I883" s="63"/>
      <c r="J883" s="76"/>
      <c r="K883" s="76"/>
      <c r="L883" s="37"/>
      <c r="M883" s="37"/>
      <c r="N883" s="76"/>
      <c r="O883" s="76"/>
      <c r="P883" s="37"/>
      <c r="Q883" s="37"/>
      <c r="R883" s="76"/>
      <c r="S883" s="63"/>
      <c r="T883" s="76"/>
    </row>
    <row r="884" spans="2:20" x14ac:dyDescent="0.35">
      <c r="B884" s="35"/>
      <c r="C884" s="74"/>
      <c r="D884" s="75"/>
      <c r="E884" s="75"/>
      <c r="F884" s="75"/>
      <c r="G884" s="76"/>
      <c r="H884" s="63"/>
      <c r="I884" s="63"/>
      <c r="J884" s="76"/>
      <c r="K884" s="76"/>
      <c r="L884" s="37"/>
      <c r="M884" s="37"/>
      <c r="N884" s="76"/>
      <c r="O884" s="76"/>
      <c r="P884" s="37"/>
      <c r="Q884" s="37"/>
      <c r="R884" s="76"/>
      <c r="S884" s="63"/>
      <c r="T884" s="76"/>
    </row>
    <row r="885" spans="2:20" x14ac:dyDescent="0.35">
      <c r="B885" s="35"/>
      <c r="C885" s="74"/>
      <c r="D885" s="75"/>
      <c r="E885" s="75"/>
      <c r="F885" s="75"/>
      <c r="G885" s="76"/>
      <c r="H885" s="63"/>
      <c r="I885" s="63"/>
      <c r="J885" s="76"/>
      <c r="K885" s="76"/>
      <c r="L885" s="37"/>
      <c r="M885" s="37"/>
      <c r="N885" s="76"/>
      <c r="O885" s="76"/>
      <c r="P885" s="37"/>
      <c r="Q885" s="37"/>
      <c r="R885" s="76"/>
      <c r="S885" s="63"/>
      <c r="T885" s="76"/>
    </row>
    <row r="886" spans="2:20" x14ac:dyDescent="0.35">
      <c r="B886" s="35"/>
      <c r="C886" s="74"/>
      <c r="D886" s="75"/>
      <c r="E886" s="75"/>
      <c r="F886" s="75"/>
      <c r="G886" s="76"/>
      <c r="H886" s="63"/>
      <c r="I886" s="63"/>
      <c r="J886" s="76"/>
      <c r="K886" s="76"/>
      <c r="L886" s="37"/>
      <c r="M886" s="37"/>
      <c r="N886" s="76"/>
      <c r="O886" s="76"/>
      <c r="P886" s="37"/>
      <c r="Q886" s="37"/>
      <c r="R886" s="76"/>
      <c r="S886" s="63"/>
      <c r="T886" s="76"/>
    </row>
    <row r="887" spans="2:20" x14ac:dyDescent="0.35">
      <c r="B887" s="35"/>
      <c r="C887" s="74"/>
      <c r="D887" s="75"/>
      <c r="E887" s="75"/>
      <c r="F887" s="75"/>
      <c r="G887" s="76"/>
      <c r="H887" s="63"/>
      <c r="I887" s="63"/>
      <c r="J887" s="76"/>
      <c r="K887" s="76"/>
      <c r="L887" s="37"/>
      <c r="M887" s="37"/>
      <c r="N887" s="76"/>
      <c r="O887" s="76"/>
      <c r="P887" s="37"/>
      <c r="Q887" s="37"/>
      <c r="R887" s="76"/>
      <c r="S887" s="63"/>
      <c r="T887" s="76"/>
    </row>
    <row r="888" spans="2:20" x14ac:dyDescent="0.35">
      <c r="B888" s="35"/>
      <c r="C888" s="74"/>
      <c r="D888" s="75"/>
      <c r="E888" s="75"/>
      <c r="F888" s="75"/>
      <c r="G888" s="76"/>
      <c r="H888" s="63"/>
      <c r="I888" s="63"/>
      <c r="J888" s="76"/>
      <c r="K888" s="76"/>
      <c r="L888" s="37"/>
      <c r="M888" s="37"/>
      <c r="N888" s="76"/>
      <c r="O888" s="76"/>
      <c r="P888" s="37"/>
      <c r="Q888" s="37"/>
      <c r="R888" s="76"/>
      <c r="S888" s="63"/>
      <c r="T888" s="76"/>
    </row>
    <row r="889" spans="2:20" x14ac:dyDescent="0.35">
      <c r="B889" s="35"/>
      <c r="C889" s="74"/>
      <c r="D889" s="75"/>
      <c r="E889" s="75"/>
      <c r="F889" s="75"/>
      <c r="G889" s="76"/>
      <c r="H889" s="63"/>
      <c r="I889" s="63"/>
      <c r="J889" s="76"/>
      <c r="K889" s="76"/>
      <c r="L889" s="37"/>
      <c r="M889" s="37"/>
      <c r="N889" s="76"/>
      <c r="O889" s="76"/>
      <c r="P889" s="37"/>
      <c r="Q889" s="37"/>
      <c r="R889" s="76"/>
      <c r="S889" s="63"/>
      <c r="T889" s="76"/>
    </row>
    <row r="890" spans="2:20" x14ac:dyDescent="0.35">
      <c r="B890" s="35"/>
      <c r="C890" s="74"/>
      <c r="D890" s="75"/>
      <c r="E890" s="75"/>
      <c r="F890" s="75"/>
      <c r="G890" s="76"/>
      <c r="H890" s="63"/>
      <c r="I890" s="63"/>
      <c r="J890" s="76"/>
      <c r="K890" s="76"/>
      <c r="L890" s="37"/>
      <c r="M890" s="37"/>
      <c r="N890" s="76"/>
      <c r="O890" s="76"/>
      <c r="P890" s="37"/>
      <c r="Q890" s="37"/>
      <c r="R890" s="76"/>
      <c r="S890" s="63"/>
      <c r="T890" s="76"/>
    </row>
    <row r="891" spans="2:20" x14ac:dyDescent="0.35">
      <c r="B891" s="35"/>
      <c r="C891" s="74"/>
      <c r="D891" s="75"/>
      <c r="E891" s="75"/>
      <c r="F891" s="75"/>
      <c r="G891" s="76"/>
      <c r="H891" s="63"/>
      <c r="I891" s="63"/>
      <c r="J891" s="76"/>
      <c r="K891" s="76"/>
      <c r="L891" s="37"/>
      <c r="M891" s="37"/>
      <c r="N891" s="76"/>
      <c r="O891" s="76"/>
      <c r="P891" s="37"/>
      <c r="Q891" s="37"/>
      <c r="R891" s="76"/>
      <c r="S891" s="63"/>
      <c r="T891" s="76"/>
    </row>
    <row r="892" spans="2:20" x14ac:dyDescent="0.35">
      <c r="B892" s="35"/>
      <c r="C892" s="74"/>
      <c r="D892" s="75"/>
      <c r="E892" s="75"/>
      <c r="F892" s="75"/>
      <c r="G892" s="76"/>
      <c r="H892" s="63"/>
      <c r="I892" s="63"/>
      <c r="J892" s="76"/>
      <c r="K892" s="76"/>
      <c r="L892" s="37"/>
      <c r="M892" s="37"/>
      <c r="N892" s="76"/>
      <c r="O892" s="76"/>
      <c r="P892" s="37"/>
      <c r="Q892" s="37"/>
      <c r="R892" s="76"/>
      <c r="S892" s="63"/>
      <c r="T892" s="76"/>
    </row>
    <row r="893" spans="2:20" x14ac:dyDescent="0.35">
      <c r="B893" s="35"/>
      <c r="C893" s="74"/>
      <c r="D893" s="75"/>
      <c r="E893" s="75"/>
      <c r="F893" s="75"/>
      <c r="G893" s="76"/>
      <c r="H893" s="63"/>
      <c r="I893" s="63"/>
      <c r="J893" s="76"/>
      <c r="K893" s="76"/>
      <c r="L893" s="37"/>
      <c r="M893" s="37"/>
      <c r="N893" s="76"/>
      <c r="O893" s="76"/>
      <c r="P893" s="37"/>
      <c r="Q893" s="37"/>
      <c r="R893" s="76"/>
      <c r="S893" s="63"/>
      <c r="T893" s="76"/>
    </row>
    <row r="894" spans="2:20" x14ac:dyDescent="0.35">
      <c r="B894" s="35"/>
      <c r="C894" s="74"/>
      <c r="D894" s="75"/>
      <c r="E894" s="75"/>
      <c r="F894" s="75"/>
      <c r="G894" s="76"/>
      <c r="H894" s="63"/>
      <c r="I894" s="63"/>
      <c r="J894" s="76"/>
      <c r="K894" s="76"/>
      <c r="L894" s="37"/>
      <c r="M894" s="37"/>
      <c r="N894" s="76"/>
      <c r="O894" s="76"/>
      <c r="P894" s="37"/>
      <c r="Q894" s="37"/>
      <c r="R894" s="76"/>
      <c r="S894" s="63"/>
      <c r="T894" s="76"/>
    </row>
    <row r="895" spans="2:20" x14ac:dyDescent="0.35">
      <c r="B895" s="35"/>
      <c r="C895" s="74"/>
      <c r="D895" s="75"/>
      <c r="E895" s="75"/>
      <c r="F895" s="75"/>
      <c r="G895" s="76"/>
      <c r="H895" s="63"/>
      <c r="I895" s="63"/>
      <c r="J895" s="76"/>
      <c r="K895" s="76"/>
      <c r="L895" s="37"/>
      <c r="M895" s="37"/>
      <c r="N895" s="76"/>
      <c r="O895" s="76"/>
      <c r="P895" s="37"/>
      <c r="Q895" s="37"/>
      <c r="R895" s="76"/>
      <c r="S895" s="63"/>
      <c r="T895" s="76"/>
    </row>
    <row r="896" spans="2:20" x14ac:dyDescent="0.35">
      <c r="B896" s="35"/>
      <c r="C896" s="74"/>
      <c r="D896" s="75"/>
      <c r="E896" s="75"/>
      <c r="F896" s="75"/>
      <c r="G896" s="76"/>
      <c r="H896" s="63"/>
      <c r="I896" s="63"/>
      <c r="J896" s="76"/>
      <c r="K896" s="76"/>
      <c r="L896" s="37"/>
      <c r="M896" s="37"/>
      <c r="N896" s="76"/>
      <c r="O896" s="76"/>
      <c r="P896" s="37"/>
      <c r="Q896" s="37"/>
      <c r="R896" s="76"/>
      <c r="S896" s="63"/>
      <c r="T896" s="76"/>
    </row>
    <row r="897" spans="2:20" x14ac:dyDescent="0.35">
      <c r="B897" s="35"/>
      <c r="C897" s="74"/>
      <c r="D897" s="75"/>
      <c r="E897" s="75"/>
      <c r="F897" s="75"/>
      <c r="G897" s="76"/>
      <c r="H897" s="63"/>
      <c r="I897" s="63"/>
      <c r="J897" s="76"/>
      <c r="K897" s="76"/>
      <c r="L897" s="37"/>
      <c r="M897" s="37"/>
      <c r="N897" s="76"/>
      <c r="O897" s="76"/>
      <c r="P897" s="37"/>
      <c r="Q897" s="37"/>
      <c r="R897" s="76"/>
      <c r="S897" s="63"/>
      <c r="T897" s="76"/>
    </row>
    <row r="898" spans="2:20" x14ac:dyDescent="0.35">
      <c r="B898" s="35"/>
      <c r="C898" s="74"/>
      <c r="D898" s="75"/>
      <c r="E898" s="75"/>
      <c r="F898" s="75"/>
      <c r="G898" s="76"/>
      <c r="H898" s="63"/>
      <c r="I898" s="63"/>
      <c r="J898" s="76"/>
      <c r="K898" s="76"/>
      <c r="L898" s="37"/>
      <c r="M898" s="37"/>
      <c r="N898" s="76"/>
      <c r="O898" s="76"/>
      <c r="P898" s="37"/>
      <c r="Q898" s="37"/>
      <c r="R898" s="76"/>
      <c r="S898" s="63"/>
      <c r="T898" s="76"/>
    </row>
    <row r="899" spans="2:20" x14ac:dyDescent="0.35">
      <c r="B899" s="35"/>
      <c r="C899" s="74"/>
      <c r="D899" s="75"/>
      <c r="E899" s="75"/>
      <c r="F899" s="75"/>
      <c r="G899" s="76"/>
      <c r="H899" s="63"/>
      <c r="I899" s="63"/>
      <c r="J899" s="76"/>
      <c r="K899" s="76"/>
      <c r="L899" s="37"/>
      <c r="M899" s="37"/>
      <c r="N899" s="76"/>
      <c r="O899" s="76"/>
      <c r="P899" s="37"/>
      <c r="Q899" s="37"/>
      <c r="R899" s="76"/>
      <c r="S899" s="63"/>
      <c r="T899" s="76"/>
    </row>
    <row r="900" spans="2:20" x14ac:dyDescent="0.35">
      <c r="B900" s="35"/>
      <c r="C900" s="74"/>
      <c r="D900" s="75"/>
      <c r="E900" s="75"/>
      <c r="F900" s="75"/>
      <c r="G900" s="76"/>
      <c r="H900" s="63"/>
      <c r="I900" s="63"/>
      <c r="J900" s="76"/>
      <c r="K900" s="76"/>
      <c r="L900" s="37"/>
      <c r="M900" s="37"/>
      <c r="N900" s="76"/>
      <c r="O900" s="76"/>
      <c r="P900" s="37"/>
      <c r="Q900" s="37"/>
      <c r="R900" s="76"/>
      <c r="S900" s="63"/>
      <c r="T900" s="76"/>
    </row>
    <row r="901" spans="2:20" x14ac:dyDescent="0.35">
      <c r="B901" s="35"/>
      <c r="C901" s="74"/>
      <c r="D901" s="75"/>
      <c r="E901" s="75"/>
      <c r="F901" s="75"/>
      <c r="G901" s="76"/>
      <c r="H901" s="63"/>
      <c r="I901" s="63"/>
      <c r="J901" s="76"/>
      <c r="K901" s="76"/>
      <c r="L901" s="37"/>
      <c r="M901" s="37"/>
      <c r="N901" s="76"/>
      <c r="O901" s="76"/>
      <c r="P901" s="37"/>
      <c r="Q901" s="37"/>
      <c r="R901" s="76"/>
      <c r="S901" s="63"/>
      <c r="T901" s="76"/>
    </row>
    <row r="902" spans="2:20" x14ac:dyDescent="0.35">
      <c r="B902" s="35"/>
      <c r="C902" s="74"/>
      <c r="D902" s="75"/>
      <c r="E902" s="75"/>
      <c r="F902" s="75"/>
      <c r="G902" s="76"/>
      <c r="H902" s="63"/>
      <c r="I902" s="63"/>
      <c r="J902" s="76"/>
      <c r="K902" s="76"/>
      <c r="L902" s="37"/>
      <c r="M902" s="37"/>
      <c r="N902" s="76"/>
      <c r="O902" s="76"/>
      <c r="P902" s="37"/>
      <c r="Q902" s="37"/>
      <c r="R902" s="76"/>
      <c r="S902" s="63"/>
      <c r="T902" s="76"/>
    </row>
    <row r="903" spans="2:20" x14ac:dyDescent="0.35">
      <c r="B903" s="35"/>
      <c r="C903" s="74"/>
      <c r="D903" s="75"/>
      <c r="E903" s="75"/>
      <c r="F903" s="75"/>
      <c r="G903" s="76"/>
      <c r="H903" s="63"/>
      <c r="I903" s="63"/>
      <c r="J903" s="76"/>
      <c r="K903" s="76"/>
      <c r="L903" s="37"/>
      <c r="M903" s="37"/>
      <c r="N903" s="76"/>
      <c r="O903" s="76"/>
      <c r="P903" s="37"/>
      <c r="Q903" s="37"/>
      <c r="R903" s="76"/>
      <c r="S903" s="63"/>
      <c r="T903" s="76"/>
    </row>
    <row r="904" spans="2:20" x14ac:dyDescent="0.35">
      <c r="B904" s="35"/>
      <c r="C904" s="74"/>
      <c r="D904" s="75"/>
      <c r="E904" s="75"/>
      <c r="F904" s="75"/>
      <c r="G904" s="76"/>
      <c r="H904" s="63"/>
      <c r="I904" s="63"/>
      <c r="J904" s="76"/>
      <c r="K904" s="76"/>
      <c r="L904" s="37"/>
      <c r="M904" s="37"/>
      <c r="N904" s="76"/>
      <c r="O904" s="76"/>
      <c r="P904" s="37"/>
      <c r="Q904" s="37"/>
      <c r="R904" s="76"/>
      <c r="S904" s="63"/>
      <c r="T904" s="76"/>
    </row>
    <row r="905" spans="2:20" x14ac:dyDescent="0.35">
      <c r="B905" s="35"/>
      <c r="C905" s="74"/>
      <c r="D905" s="75"/>
      <c r="E905" s="75"/>
      <c r="F905" s="75"/>
      <c r="G905" s="76"/>
      <c r="H905" s="63"/>
      <c r="I905" s="63"/>
      <c r="J905" s="76"/>
      <c r="K905" s="76"/>
      <c r="L905" s="37"/>
      <c r="M905" s="37"/>
      <c r="N905" s="76"/>
      <c r="O905" s="76"/>
      <c r="P905" s="37"/>
      <c r="Q905" s="37"/>
      <c r="R905" s="76"/>
      <c r="S905" s="63"/>
      <c r="T905" s="76"/>
    </row>
    <row r="906" spans="2:20" x14ac:dyDescent="0.35">
      <c r="B906" s="35"/>
      <c r="C906" s="74"/>
      <c r="D906" s="75"/>
      <c r="E906" s="75"/>
      <c r="F906" s="75"/>
      <c r="G906" s="76"/>
      <c r="H906" s="63"/>
      <c r="I906" s="63"/>
      <c r="J906" s="76"/>
      <c r="K906" s="76"/>
      <c r="L906" s="37"/>
      <c r="M906" s="37"/>
      <c r="N906" s="76"/>
      <c r="O906" s="76"/>
      <c r="P906" s="37"/>
      <c r="Q906" s="37"/>
      <c r="R906" s="76"/>
      <c r="S906" s="63"/>
      <c r="T906" s="76"/>
    </row>
    <row r="907" spans="2:20" x14ac:dyDescent="0.35">
      <c r="B907" s="35"/>
      <c r="C907" s="74"/>
      <c r="D907" s="75"/>
      <c r="E907" s="75"/>
      <c r="F907" s="75"/>
      <c r="G907" s="76"/>
      <c r="H907" s="63"/>
      <c r="I907" s="63"/>
      <c r="J907" s="76"/>
      <c r="K907" s="76"/>
      <c r="L907" s="37"/>
      <c r="M907" s="37"/>
      <c r="N907" s="76"/>
      <c r="O907" s="76"/>
      <c r="P907" s="37"/>
      <c r="Q907" s="37"/>
      <c r="R907" s="76"/>
      <c r="S907" s="63"/>
      <c r="T907" s="76"/>
    </row>
    <row r="908" spans="2:20" x14ac:dyDescent="0.35">
      <c r="B908" s="35"/>
      <c r="C908" s="74"/>
      <c r="D908" s="75"/>
      <c r="E908" s="75"/>
      <c r="F908" s="75"/>
      <c r="G908" s="76"/>
      <c r="H908" s="63"/>
      <c r="I908" s="63"/>
      <c r="J908" s="76"/>
      <c r="K908" s="76"/>
      <c r="L908" s="37"/>
      <c r="M908" s="37"/>
      <c r="N908" s="76"/>
      <c r="O908" s="76"/>
      <c r="P908" s="37"/>
      <c r="Q908" s="37"/>
      <c r="R908" s="76"/>
      <c r="S908" s="63"/>
      <c r="T908" s="76"/>
    </row>
    <row r="909" spans="2:20" x14ac:dyDescent="0.35">
      <c r="B909" s="35"/>
      <c r="C909" s="74"/>
      <c r="D909" s="75"/>
      <c r="E909" s="75"/>
      <c r="F909" s="75"/>
      <c r="G909" s="76"/>
      <c r="H909" s="63"/>
      <c r="I909" s="63"/>
      <c r="J909" s="76"/>
      <c r="K909" s="76"/>
      <c r="L909" s="37"/>
      <c r="M909" s="37"/>
      <c r="N909" s="76"/>
      <c r="O909" s="76"/>
      <c r="P909" s="37"/>
      <c r="Q909" s="37"/>
      <c r="R909" s="76"/>
      <c r="S909" s="63"/>
      <c r="T909" s="76"/>
    </row>
    <row r="910" spans="2:20" x14ac:dyDescent="0.35">
      <c r="B910" s="35"/>
      <c r="C910" s="74"/>
      <c r="D910" s="75"/>
      <c r="E910" s="75"/>
      <c r="F910" s="75"/>
      <c r="G910" s="76"/>
      <c r="H910" s="63"/>
      <c r="I910" s="63"/>
      <c r="J910" s="76"/>
      <c r="K910" s="76"/>
      <c r="L910" s="37"/>
      <c r="M910" s="37"/>
      <c r="N910" s="76"/>
      <c r="O910" s="76"/>
      <c r="P910" s="37"/>
      <c r="Q910" s="37"/>
      <c r="R910" s="76"/>
      <c r="S910" s="63"/>
      <c r="T910" s="76"/>
    </row>
    <row r="911" spans="2:20" x14ac:dyDescent="0.35">
      <c r="B911" s="35"/>
      <c r="C911" s="74"/>
      <c r="D911" s="75"/>
      <c r="E911" s="75"/>
      <c r="F911" s="75"/>
      <c r="G911" s="76"/>
      <c r="H911" s="63"/>
      <c r="I911" s="63"/>
      <c r="J911" s="76"/>
      <c r="K911" s="76"/>
      <c r="L911" s="37"/>
      <c r="M911" s="37"/>
      <c r="N911" s="76"/>
      <c r="O911" s="76"/>
      <c r="P911" s="37"/>
      <c r="Q911" s="37"/>
      <c r="R911" s="76"/>
      <c r="S911" s="63"/>
      <c r="T911" s="76"/>
    </row>
    <row r="912" spans="2:20" x14ac:dyDescent="0.35">
      <c r="B912" s="35"/>
      <c r="C912" s="74"/>
      <c r="D912" s="75"/>
      <c r="E912" s="75"/>
      <c r="F912" s="75"/>
      <c r="G912" s="76"/>
      <c r="H912" s="63"/>
      <c r="I912" s="63"/>
      <c r="J912" s="76"/>
      <c r="K912" s="76"/>
      <c r="L912" s="37"/>
      <c r="M912" s="37"/>
      <c r="N912" s="76"/>
      <c r="O912" s="76"/>
      <c r="P912" s="37"/>
      <c r="Q912" s="37"/>
      <c r="R912" s="76"/>
      <c r="S912" s="63"/>
      <c r="T912" s="76"/>
    </row>
    <row r="913" spans="2:20" x14ac:dyDescent="0.35">
      <c r="B913" s="35"/>
      <c r="C913" s="74"/>
      <c r="D913" s="75"/>
      <c r="E913" s="75"/>
      <c r="F913" s="75"/>
      <c r="G913" s="76"/>
      <c r="H913" s="63"/>
      <c r="I913" s="63"/>
      <c r="J913" s="76"/>
      <c r="K913" s="76"/>
      <c r="L913" s="37"/>
      <c r="M913" s="37"/>
      <c r="N913" s="76"/>
      <c r="O913" s="76"/>
      <c r="P913" s="37"/>
      <c r="Q913" s="37"/>
      <c r="R913" s="76"/>
      <c r="S913" s="63"/>
      <c r="T913" s="76"/>
    </row>
    <row r="914" spans="2:20" x14ac:dyDescent="0.35">
      <c r="B914" s="35"/>
      <c r="C914" s="74"/>
      <c r="D914" s="75"/>
      <c r="E914" s="75"/>
      <c r="F914" s="75"/>
      <c r="G914" s="76"/>
      <c r="H914" s="63"/>
      <c r="I914" s="63"/>
      <c r="J914" s="76"/>
      <c r="K914" s="76"/>
      <c r="L914" s="37"/>
      <c r="M914" s="37"/>
      <c r="N914" s="76"/>
      <c r="O914" s="76"/>
      <c r="P914" s="37"/>
      <c r="Q914" s="37"/>
      <c r="R914" s="76"/>
      <c r="S914" s="63"/>
      <c r="T914" s="76"/>
    </row>
    <row r="915" spans="2:20" x14ac:dyDescent="0.35">
      <c r="B915" s="35"/>
      <c r="C915" s="74"/>
      <c r="D915" s="75"/>
      <c r="E915" s="75"/>
      <c r="F915" s="75"/>
      <c r="G915" s="76"/>
      <c r="H915" s="63"/>
      <c r="I915" s="63"/>
      <c r="J915" s="76"/>
      <c r="K915" s="76"/>
      <c r="L915" s="37"/>
      <c r="M915" s="37"/>
      <c r="N915" s="76"/>
      <c r="O915" s="76"/>
      <c r="P915" s="37"/>
      <c r="Q915" s="37"/>
      <c r="R915" s="76"/>
      <c r="S915" s="63"/>
      <c r="T915" s="76"/>
    </row>
    <row r="916" spans="2:20" x14ac:dyDescent="0.35">
      <c r="B916" s="35"/>
      <c r="C916" s="74"/>
      <c r="D916" s="75"/>
      <c r="E916" s="75"/>
      <c r="F916" s="75"/>
      <c r="G916" s="76"/>
      <c r="H916" s="63"/>
      <c r="I916" s="63"/>
      <c r="J916" s="76"/>
      <c r="K916" s="76"/>
      <c r="L916" s="37"/>
      <c r="M916" s="37"/>
      <c r="N916" s="76"/>
      <c r="O916" s="76"/>
      <c r="P916" s="37"/>
      <c r="Q916" s="37"/>
      <c r="R916" s="76"/>
      <c r="S916" s="63"/>
      <c r="T916" s="76"/>
    </row>
    <row r="917" spans="2:20" x14ac:dyDescent="0.35">
      <c r="B917" s="35"/>
      <c r="C917" s="74"/>
      <c r="D917" s="75"/>
      <c r="E917" s="75"/>
      <c r="F917" s="75"/>
      <c r="G917" s="76"/>
      <c r="H917" s="63"/>
      <c r="I917" s="63"/>
      <c r="J917" s="76"/>
      <c r="K917" s="76"/>
      <c r="L917" s="37"/>
      <c r="M917" s="37"/>
      <c r="N917" s="76"/>
      <c r="O917" s="76"/>
      <c r="P917" s="37"/>
      <c r="Q917" s="37"/>
      <c r="R917" s="76"/>
      <c r="S917" s="63"/>
      <c r="T917" s="76"/>
    </row>
    <row r="918" spans="2:20" x14ac:dyDescent="0.35">
      <c r="B918" s="35"/>
      <c r="C918" s="74"/>
      <c r="D918" s="75"/>
      <c r="E918" s="75"/>
      <c r="F918" s="75"/>
      <c r="G918" s="76"/>
      <c r="H918" s="63"/>
      <c r="I918" s="63"/>
      <c r="J918" s="76"/>
      <c r="K918" s="76"/>
      <c r="L918" s="37"/>
      <c r="M918" s="37"/>
      <c r="N918" s="76"/>
      <c r="O918" s="76"/>
      <c r="P918" s="37"/>
      <c r="Q918" s="37"/>
      <c r="R918" s="76"/>
      <c r="S918" s="63"/>
      <c r="T918" s="76"/>
    </row>
    <row r="919" spans="2:20" x14ac:dyDescent="0.35">
      <c r="B919" s="35"/>
      <c r="C919" s="74"/>
      <c r="D919" s="75"/>
      <c r="E919" s="75"/>
      <c r="F919" s="75"/>
      <c r="G919" s="76"/>
      <c r="H919" s="63"/>
      <c r="I919" s="63"/>
      <c r="J919" s="76"/>
      <c r="K919" s="76"/>
      <c r="L919" s="37"/>
      <c r="M919" s="37"/>
      <c r="N919" s="76"/>
      <c r="O919" s="76"/>
      <c r="P919" s="37"/>
      <c r="Q919" s="37"/>
      <c r="R919" s="76"/>
      <c r="S919" s="63"/>
      <c r="T919" s="76"/>
    </row>
    <row r="920" spans="2:20" x14ac:dyDescent="0.35">
      <c r="B920" s="35"/>
      <c r="C920" s="74"/>
      <c r="D920" s="75"/>
      <c r="E920" s="75"/>
      <c r="F920" s="75"/>
      <c r="G920" s="76"/>
      <c r="H920" s="63"/>
      <c r="I920" s="63"/>
      <c r="J920" s="76"/>
      <c r="K920" s="76"/>
      <c r="L920" s="37"/>
      <c r="M920" s="37"/>
      <c r="N920" s="76"/>
      <c r="O920" s="76"/>
      <c r="P920" s="37"/>
      <c r="Q920" s="37"/>
      <c r="R920" s="76"/>
      <c r="S920" s="63"/>
      <c r="T920" s="76"/>
    </row>
    <row r="921" spans="2:20" x14ac:dyDescent="0.35">
      <c r="B921" s="35"/>
      <c r="C921" s="74"/>
      <c r="D921" s="75"/>
      <c r="E921" s="75"/>
      <c r="F921" s="75"/>
      <c r="G921" s="76"/>
      <c r="H921" s="63"/>
      <c r="I921" s="63"/>
      <c r="J921" s="76"/>
      <c r="K921" s="76"/>
      <c r="L921" s="37"/>
      <c r="M921" s="37"/>
      <c r="N921" s="76"/>
      <c r="O921" s="76"/>
      <c r="P921" s="37"/>
      <c r="Q921" s="37"/>
      <c r="R921" s="76"/>
      <c r="S921" s="63"/>
      <c r="T921" s="76"/>
    </row>
    <row r="922" spans="2:20" x14ac:dyDescent="0.35">
      <c r="B922" s="35"/>
      <c r="C922" s="74"/>
      <c r="D922" s="75"/>
      <c r="E922" s="75"/>
      <c r="F922" s="75"/>
      <c r="G922" s="76"/>
      <c r="H922" s="63"/>
      <c r="I922" s="63"/>
      <c r="J922" s="76"/>
      <c r="K922" s="76"/>
      <c r="L922" s="37"/>
      <c r="M922" s="37"/>
      <c r="N922" s="76"/>
      <c r="O922" s="76"/>
      <c r="P922" s="37"/>
      <c r="Q922" s="37"/>
      <c r="R922" s="76"/>
      <c r="S922" s="63"/>
      <c r="T922" s="76"/>
    </row>
    <row r="923" spans="2:20" x14ac:dyDescent="0.35">
      <c r="B923" s="35"/>
      <c r="C923" s="74"/>
      <c r="D923" s="75"/>
      <c r="E923" s="75"/>
      <c r="F923" s="75"/>
      <c r="G923" s="76"/>
      <c r="H923" s="63"/>
      <c r="I923" s="63"/>
      <c r="J923" s="76"/>
      <c r="K923" s="76"/>
      <c r="L923" s="37"/>
      <c r="M923" s="37"/>
      <c r="N923" s="76"/>
      <c r="O923" s="76"/>
      <c r="P923" s="37"/>
      <c r="Q923" s="37"/>
      <c r="R923" s="76"/>
      <c r="S923" s="63"/>
      <c r="T923" s="76"/>
    </row>
    <row r="924" spans="2:20" x14ac:dyDescent="0.35">
      <c r="B924" s="35"/>
      <c r="C924" s="74"/>
      <c r="D924" s="75"/>
      <c r="E924" s="75"/>
      <c r="F924" s="75"/>
      <c r="G924" s="76"/>
      <c r="H924" s="63"/>
      <c r="I924" s="63"/>
      <c r="J924" s="76"/>
      <c r="K924" s="76"/>
      <c r="L924" s="37"/>
      <c r="M924" s="37"/>
      <c r="N924" s="76"/>
      <c r="O924" s="76"/>
      <c r="P924" s="37"/>
      <c r="Q924" s="37"/>
      <c r="R924" s="76"/>
      <c r="S924" s="63"/>
      <c r="T924" s="76"/>
    </row>
    <row r="925" spans="2:20" x14ac:dyDescent="0.35">
      <c r="B925" s="35"/>
      <c r="C925" s="74"/>
      <c r="D925" s="75"/>
      <c r="E925" s="75"/>
      <c r="F925" s="75"/>
      <c r="G925" s="76"/>
      <c r="H925" s="63"/>
      <c r="I925" s="63"/>
      <c r="J925" s="76"/>
      <c r="K925" s="76"/>
      <c r="L925" s="37"/>
      <c r="M925" s="37"/>
      <c r="N925" s="76"/>
      <c r="O925" s="76"/>
      <c r="P925" s="37"/>
      <c r="Q925" s="37"/>
      <c r="R925" s="76"/>
      <c r="S925" s="63"/>
      <c r="T925" s="76"/>
    </row>
    <row r="926" spans="2:20" x14ac:dyDescent="0.35">
      <c r="B926" s="35"/>
      <c r="C926" s="74"/>
      <c r="D926" s="75"/>
      <c r="E926" s="75"/>
      <c r="F926" s="75"/>
      <c r="G926" s="76"/>
      <c r="H926" s="63"/>
      <c r="I926" s="63"/>
      <c r="J926" s="76"/>
      <c r="K926" s="76"/>
      <c r="L926" s="37"/>
      <c r="M926" s="37"/>
      <c r="N926" s="76"/>
      <c r="O926" s="76"/>
      <c r="P926" s="37"/>
      <c r="Q926" s="37"/>
      <c r="R926" s="76"/>
      <c r="S926" s="63"/>
      <c r="T926" s="76"/>
    </row>
    <row r="927" spans="2:20" x14ac:dyDescent="0.35">
      <c r="B927" s="35"/>
      <c r="C927" s="74"/>
      <c r="D927" s="75"/>
      <c r="E927" s="75"/>
      <c r="F927" s="75"/>
      <c r="G927" s="76"/>
      <c r="H927" s="63"/>
      <c r="I927" s="63"/>
      <c r="J927" s="76"/>
      <c r="K927" s="76"/>
      <c r="L927" s="37"/>
      <c r="M927" s="37"/>
      <c r="N927" s="76"/>
      <c r="O927" s="76"/>
      <c r="P927" s="37"/>
      <c r="Q927" s="37"/>
      <c r="R927" s="76"/>
      <c r="S927" s="63"/>
      <c r="T927" s="76"/>
    </row>
    <row r="928" spans="2:20" x14ac:dyDescent="0.35">
      <c r="B928" s="35"/>
      <c r="C928" s="74"/>
      <c r="D928" s="75"/>
      <c r="E928" s="75"/>
      <c r="F928" s="75"/>
      <c r="G928" s="76"/>
      <c r="H928" s="63"/>
      <c r="I928" s="63"/>
      <c r="J928" s="76"/>
      <c r="K928" s="76"/>
      <c r="L928" s="37"/>
      <c r="M928" s="37"/>
      <c r="N928" s="76"/>
      <c r="O928" s="76"/>
      <c r="P928" s="37"/>
      <c r="Q928" s="37"/>
      <c r="R928" s="76"/>
      <c r="S928" s="63"/>
      <c r="T928" s="76"/>
    </row>
    <row r="929" spans="2:20" x14ac:dyDescent="0.35">
      <c r="B929" s="35"/>
      <c r="C929" s="74"/>
      <c r="D929" s="75"/>
      <c r="E929" s="75"/>
      <c r="F929" s="75"/>
      <c r="G929" s="76"/>
      <c r="H929" s="63"/>
      <c r="I929" s="63"/>
      <c r="J929" s="76"/>
      <c r="K929" s="76"/>
      <c r="L929" s="37"/>
      <c r="M929" s="37"/>
      <c r="N929" s="76"/>
      <c r="O929" s="76"/>
      <c r="P929" s="37"/>
      <c r="Q929" s="37"/>
      <c r="R929" s="76"/>
      <c r="S929" s="63"/>
      <c r="T929" s="76"/>
    </row>
    <row r="930" spans="2:20" x14ac:dyDescent="0.35">
      <c r="B930" s="35"/>
      <c r="C930" s="74"/>
      <c r="D930" s="75"/>
      <c r="E930" s="75"/>
      <c r="F930" s="75"/>
      <c r="G930" s="76"/>
      <c r="H930" s="63"/>
      <c r="I930" s="63"/>
      <c r="J930" s="76"/>
      <c r="K930" s="76"/>
      <c r="L930" s="37"/>
      <c r="M930" s="37"/>
      <c r="N930" s="76"/>
      <c r="O930" s="76"/>
      <c r="P930" s="37"/>
      <c r="Q930" s="37"/>
      <c r="R930" s="76"/>
      <c r="S930" s="63"/>
      <c r="T930" s="76"/>
    </row>
    <row r="931" spans="2:20" x14ac:dyDescent="0.35">
      <c r="B931" s="35"/>
      <c r="C931" s="74"/>
      <c r="D931" s="75"/>
      <c r="E931" s="75"/>
      <c r="F931" s="75"/>
      <c r="G931" s="76"/>
      <c r="H931" s="63"/>
      <c r="I931" s="63"/>
      <c r="J931" s="76"/>
      <c r="K931" s="76"/>
      <c r="L931" s="37"/>
      <c r="M931" s="37"/>
      <c r="N931" s="76"/>
      <c r="O931" s="76"/>
      <c r="P931" s="37"/>
      <c r="Q931" s="37"/>
      <c r="R931" s="76"/>
      <c r="S931" s="63"/>
      <c r="T931" s="76"/>
    </row>
    <row r="932" spans="2:20" x14ac:dyDescent="0.35">
      <c r="B932" s="35"/>
      <c r="C932" s="74"/>
      <c r="D932" s="75"/>
      <c r="E932" s="75"/>
      <c r="F932" s="75"/>
      <c r="G932" s="76"/>
      <c r="H932" s="63"/>
      <c r="I932" s="63"/>
      <c r="J932" s="76"/>
      <c r="K932" s="76"/>
      <c r="L932" s="37"/>
      <c r="M932" s="37"/>
      <c r="N932" s="76"/>
      <c r="O932" s="76"/>
      <c r="P932" s="37"/>
      <c r="Q932" s="37"/>
      <c r="R932" s="76"/>
      <c r="S932" s="63"/>
      <c r="T932" s="76"/>
    </row>
    <row r="933" spans="2:20" x14ac:dyDescent="0.35">
      <c r="B933" s="35"/>
      <c r="C933" s="74"/>
      <c r="D933" s="75"/>
      <c r="E933" s="75"/>
      <c r="F933" s="75"/>
      <c r="G933" s="76"/>
      <c r="H933" s="63"/>
      <c r="I933" s="63"/>
      <c r="J933" s="76"/>
      <c r="K933" s="76"/>
      <c r="L933" s="37"/>
      <c r="M933" s="37"/>
      <c r="N933" s="76"/>
      <c r="O933" s="76"/>
      <c r="P933" s="37"/>
      <c r="Q933" s="37"/>
      <c r="R933" s="76"/>
      <c r="S933" s="63"/>
      <c r="T933" s="76"/>
    </row>
    <row r="934" spans="2:20" x14ac:dyDescent="0.35">
      <c r="B934" s="35"/>
      <c r="C934" s="74"/>
      <c r="D934" s="75"/>
      <c r="E934" s="75"/>
      <c r="F934" s="75"/>
      <c r="G934" s="76"/>
      <c r="H934" s="63"/>
      <c r="I934" s="63"/>
      <c r="J934" s="76"/>
      <c r="K934" s="76"/>
      <c r="L934" s="37"/>
      <c r="M934" s="37"/>
      <c r="N934" s="76"/>
      <c r="O934" s="76"/>
      <c r="P934" s="37"/>
      <c r="Q934" s="37"/>
      <c r="R934" s="76"/>
      <c r="S934" s="63"/>
      <c r="T934" s="76"/>
    </row>
    <row r="935" spans="2:20" x14ac:dyDescent="0.35">
      <c r="B935" s="35"/>
      <c r="C935" s="74"/>
      <c r="D935" s="75"/>
      <c r="E935" s="75"/>
      <c r="F935" s="75"/>
      <c r="G935" s="76"/>
      <c r="H935" s="63"/>
      <c r="I935" s="63"/>
      <c r="J935" s="76"/>
      <c r="K935" s="76"/>
      <c r="L935" s="37"/>
      <c r="M935" s="37"/>
      <c r="N935" s="76"/>
      <c r="O935" s="76"/>
      <c r="P935" s="37"/>
      <c r="Q935" s="37"/>
      <c r="R935" s="76"/>
      <c r="S935" s="63"/>
      <c r="T935" s="76"/>
    </row>
    <row r="936" spans="2:20" x14ac:dyDescent="0.35">
      <c r="B936" s="35"/>
      <c r="C936" s="74"/>
      <c r="D936" s="75"/>
      <c r="E936" s="75"/>
      <c r="F936" s="75"/>
      <c r="G936" s="76"/>
      <c r="H936" s="63"/>
      <c r="I936" s="63"/>
      <c r="J936" s="76"/>
      <c r="K936" s="76"/>
      <c r="L936" s="37"/>
      <c r="M936" s="37"/>
      <c r="N936" s="76"/>
      <c r="O936" s="76"/>
      <c r="P936" s="37"/>
      <c r="Q936" s="37"/>
      <c r="R936" s="76"/>
      <c r="S936" s="63"/>
      <c r="T936" s="76"/>
    </row>
    <row r="937" spans="2:20" x14ac:dyDescent="0.35">
      <c r="B937" s="35"/>
      <c r="C937" s="74"/>
      <c r="D937" s="75"/>
      <c r="E937" s="75"/>
      <c r="F937" s="75"/>
      <c r="G937" s="76"/>
      <c r="H937" s="63"/>
      <c r="I937" s="63"/>
      <c r="J937" s="76"/>
      <c r="K937" s="76"/>
      <c r="L937" s="37"/>
      <c r="M937" s="37"/>
      <c r="N937" s="76"/>
      <c r="O937" s="76"/>
      <c r="P937" s="37"/>
      <c r="Q937" s="37"/>
      <c r="R937" s="76"/>
      <c r="S937" s="63"/>
      <c r="T937" s="76"/>
    </row>
    <row r="938" spans="2:20" x14ac:dyDescent="0.35">
      <c r="B938" s="35"/>
      <c r="C938" s="74"/>
      <c r="D938" s="75"/>
      <c r="E938" s="75"/>
      <c r="F938" s="75"/>
      <c r="G938" s="76"/>
      <c r="H938" s="63"/>
      <c r="I938" s="63"/>
      <c r="J938" s="76"/>
      <c r="K938" s="76"/>
      <c r="L938" s="37"/>
      <c r="M938" s="37"/>
      <c r="N938" s="76"/>
      <c r="O938" s="76"/>
      <c r="P938" s="37"/>
      <c r="Q938" s="37"/>
      <c r="R938" s="76"/>
      <c r="S938" s="63"/>
      <c r="T938" s="76"/>
    </row>
    <row r="939" spans="2:20" x14ac:dyDescent="0.35">
      <c r="B939" s="35"/>
      <c r="C939" s="74"/>
      <c r="D939" s="75"/>
      <c r="E939" s="75"/>
      <c r="F939" s="75"/>
      <c r="G939" s="76"/>
      <c r="H939" s="63"/>
      <c r="I939" s="63"/>
      <c r="J939" s="76"/>
      <c r="K939" s="76"/>
      <c r="L939" s="37"/>
      <c r="M939" s="37"/>
      <c r="N939" s="76"/>
      <c r="O939" s="76"/>
      <c r="P939" s="37"/>
      <c r="Q939" s="37"/>
      <c r="R939" s="76"/>
      <c r="S939" s="63"/>
      <c r="T939" s="76"/>
    </row>
    <row r="940" spans="2:20" x14ac:dyDescent="0.35">
      <c r="B940" s="35"/>
      <c r="C940" s="74"/>
      <c r="D940" s="75"/>
      <c r="E940" s="75"/>
      <c r="F940" s="75"/>
      <c r="G940" s="76"/>
      <c r="H940" s="63"/>
      <c r="I940" s="63"/>
      <c r="J940" s="76"/>
      <c r="K940" s="76"/>
      <c r="L940" s="37"/>
      <c r="M940" s="37"/>
      <c r="N940" s="76"/>
      <c r="O940" s="76"/>
      <c r="P940" s="37"/>
      <c r="Q940" s="37"/>
      <c r="R940" s="76"/>
      <c r="S940" s="63"/>
      <c r="T940" s="76"/>
    </row>
    <row r="941" spans="2:20" x14ac:dyDescent="0.35">
      <c r="B941" s="35"/>
      <c r="C941" s="74"/>
      <c r="D941" s="75"/>
      <c r="E941" s="75"/>
      <c r="F941" s="75"/>
      <c r="G941" s="76"/>
      <c r="H941" s="63"/>
      <c r="I941" s="63"/>
      <c r="J941" s="76"/>
      <c r="K941" s="76"/>
      <c r="L941" s="37"/>
      <c r="M941" s="37"/>
      <c r="N941" s="76"/>
      <c r="O941" s="76"/>
      <c r="P941" s="37"/>
      <c r="Q941" s="37"/>
      <c r="R941" s="76"/>
      <c r="S941" s="63"/>
      <c r="T941" s="76"/>
    </row>
    <row r="942" spans="2:20" x14ac:dyDescent="0.35">
      <c r="B942" s="35"/>
      <c r="C942" s="74"/>
      <c r="D942" s="75"/>
      <c r="E942" s="75"/>
      <c r="F942" s="75"/>
      <c r="G942" s="76"/>
      <c r="H942" s="63"/>
      <c r="I942" s="63"/>
      <c r="J942" s="76"/>
      <c r="K942" s="76"/>
      <c r="L942" s="37"/>
      <c r="M942" s="37"/>
      <c r="N942" s="76"/>
      <c r="O942" s="76"/>
      <c r="P942" s="37"/>
      <c r="Q942" s="37"/>
      <c r="R942" s="76"/>
      <c r="S942" s="63"/>
      <c r="T942" s="76"/>
    </row>
    <row r="943" spans="2:20" x14ac:dyDescent="0.35">
      <c r="B943" s="35"/>
      <c r="C943" s="74"/>
      <c r="D943" s="75"/>
      <c r="E943" s="75"/>
      <c r="F943" s="75"/>
      <c r="G943" s="76"/>
      <c r="H943" s="63"/>
      <c r="I943" s="63"/>
      <c r="J943" s="76"/>
      <c r="K943" s="76"/>
      <c r="L943" s="37"/>
      <c r="M943" s="37"/>
      <c r="N943" s="76"/>
      <c r="O943" s="76"/>
      <c r="P943" s="37"/>
      <c r="Q943" s="37"/>
      <c r="R943" s="76"/>
      <c r="S943" s="63"/>
      <c r="T943" s="76"/>
    </row>
    <row r="944" spans="2:20" x14ac:dyDescent="0.35">
      <c r="B944" s="35"/>
      <c r="C944" s="74"/>
      <c r="D944" s="75"/>
      <c r="E944" s="75"/>
      <c r="F944" s="75"/>
      <c r="G944" s="76"/>
      <c r="H944" s="63"/>
      <c r="I944" s="63"/>
      <c r="J944" s="76"/>
      <c r="K944" s="76"/>
      <c r="L944" s="37"/>
      <c r="M944" s="37"/>
      <c r="N944" s="76"/>
      <c r="O944" s="76"/>
      <c r="P944" s="37"/>
      <c r="Q944" s="37"/>
      <c r="R944" s="76"/>
      <c r="S944" s="63"/>
      <c r="T944" s="76"/>
    </row>
    <row r="945" spans="2:20" x14ac:dyDescent="0.35">
      <c r="B945" s="35"/>
      <c r="C945" s="74"/>
      <c r="D945" s="75"/>
      <c r="E945" s="75"/>
      <c r="F945" s="75"/>
      <c r="G945" s="76"/>
      <c r="H945" s="63"/>
      <c r="I945" s="63"/>
      <c r="J945" s="76"/>
      <c r="K945" s="76"/>
      <c r="L945" s="37"/>
      <c r="M945" s="37"/>
      <c r="N945" s="76"/>
      <c r="O945" s="76"/>
      <c r="P945" s="37"/>
      <c r="Q945" s="37"/>
      <c r="R945" s="76"/>
      <c r="S945" s="63"/>
      <c r="T945" s="76"/>
    </row>
    <row r="946" spans="2:20" x14ac:dyDescent="0.35">
      <c r="B946" s="35"/>
      <c r="C946" s="74"/>
      <c r="D946" s="75"/>
      <c r="E946" s="75"/>
      <c r="F946" s="75"/>
      <c r="G946" s="76"/>
      <c r="H946" s="63"/>
      <c r="I946" s="63"/>
      <c r="J946" s="76"/>
      <c r="K946" s="76"/>
      <c r="L946" s="37"/>
      <c r="M946" s="37"/>
      <c r="N946" s="76"/>
      <c r="O946" s="76"/>
      <c r="P946" s="37"/>
      <c r="Q946" s="37"/>
      <c r="R946" s="76"/>
      <c r="S946" s="63"/>
      <c r="T946" s="76"/>
    </row>
    <row r="947" spans="2:20" x14ac:dyDescent="0.35">
      <c r="B947" s="35"/>
      <c r="C947" s="74"/>
      <c r="D947" s="75"/>
      <c r="E947" s="75"/>
      <c r="F947" s="75"/>
      <c r="G947" s="76"/>
      <c r="H947" s="63"/>
      <c r="I947" s="63"/>
      <c r="J947" s="76"/>
      <c r="K947" s="76"/>
      <c r="L947" s="37"/>
      <c r="M947" s="37"/>
      <c r="N947" s="76"/>
      <c r="O947" s="76"/>
      <c r="P947" s="37"/>
      <c r="Q947" s="37"/>
      <c r="R947" s="76"/>
      <c r="S947" s="63"/>
      <c r="T947" s="76"/>
    </row>
    <row r="948" spans="2:20" x14ac:dyDescent="0.35">
      <c r="B948" s="35"/>
      <c r="C948" s="74"/>
      <c r="D948" s="75"/>
      <c r="E948" s="75"/>
      <c r="F948" s="75"/>
      <c r="G948" s="76"/>
      <c r="H948" s="63"/>
      <c r="I948" s="63"/>
      <c r="J948" s="76"/>
      <c r="K948" s="76"/>
      <c r="L948" s="37"/>
      <c r="M948" s="37"/>
      <c r="N948" s="76"/>
      <c r="O948" s="76"/>
      <c r="P948" s="37"/>
      <c r="Q948" s="37"/>
      <c r="R948" s="76"/>
      <c r="S948" s="63"/>
      <c r="T948" s="76"/>
    </row>
    <row r="949" spans="2:20" x14ac:dyDescent="0.35">
      <c r="B949" s="35"/>
      <c r="C949" s="74"/>
      <c r="D949" s="75"/>
      <c r="E949" s="75"/>
      <c r="F949" s="75"/>
      <c r="G949" s="76"/>
      <c r="H949" s="63"/>
      <c r="I949" s="63"/>
      <c r="J949" s="76"/>
      <c r="K949" s="76"/>
      <c r="L949" s="37"/>
      <c r="M949" s="37"/>
      <c r="N949" s="76"/>
      <c r="O949" s="76"/>
      <c r="P949" s="37"/>
      <c r="Q949" s="37"/>
      <c r="R949" s="76"/>
      <c r="S949" s="63"/>
      <c r="T949" s="76"/>
    </row>
    <row r="950" spans="2:20" x14ac:dyDescent="0.35">
      <c r="B950" s="35"/>
      <c r="C950" s="74"/>
      <c r="D950" s="75"/>
      <c r="E950" s="75"/>
      <c r="F950" s="75"/>
      <c r="G950" s="76"/>
      <c r="H950" s="63"/>
      <c r="I950" s="63"/>
      <c r="J950" s="76"/>
      <c r="K950" s="76"/>
      <c r="L950" s="37"/>
      <c r="M950" s="37"/>
      <c r="N950" s="76"/>
      <c r="O950" s="76"/>
      <c r="P950" s="37"/>
      <c r="Q950" s="37"/>
      <c r="R950" s="76"/>
      <c r="S950" s="63"/>
      <c r="T950" s="76"/>
    </row>
    <row r="951" spans="2:20" x14ac:dyDescent="0.35">
      <c r="B951" s="35"/>
      <c r="C951" s="74"/>
      <c r="D951" s="75"/>
      <c r="E951" s="75"/>
      <c r="F951" s="75"/>
      <c r="G951" s="76"/>
      <c r="H951" s="63"/>
      <c r="I951" s="63"/>
      <c r="J951" s="76"/>
      <c r="K951" s="76"/>
      <c r="L951" s="37"/>
      <c r="M951" s="37"/>
      <c r="N951" s="76"/>
      <c r="O951" s="76"/>
      <c r="P951" s="37"/>
      <c r="Q951" s="37"/>
      <c r="R951" s="76"/>
      <c r="S951" s="63"/>
      <c r="T951" s="76"/>
    </row>
    <row r="952" spans="2:20" x14ac:dyDescent="0.35">
      <c r="B952" s="35"/>
      <c r="C952" s="74"/>
      <c r="D952" s="75"/>
      <c r="E952" s="75"/>
      <c r="F952" s="75"/>
      <c r="G952" s="76"/>
      <c r="H952" s="63"/>
      <c r="I952" s="63"/>
      <c r="J952" s="76"/>
      <c r="K952" s="76"/>
      <c r="L952" s="37"/>
      <c r="M952" s="37"/>
      <c r="N952" s="76"/>
      <c r="O952" s="76"/>
      <c r="P952" s="37"/>
      <c r="Q952" s="37"/>
      <c r="R952" s="76"/>
      <c r="S952" s="63"/>
      <c r="T952" s="76"/>
    </row>
    <row r="953" spans="2:20" x14ac:dyDescent="0.35">
      <c r="B953" s="35"/>
      <c r="C953" s="74"/>
      <c r="D953" s="75"/>
      <c r="E953" s="75"/>
      <c r="F953" s="75"/>
      <c r="G953" s="76"/>
      <c r="H953" s="63"/>
      <c r="I953" s="63"/>
      <c r="J953" s="76"/>
      <c r="K953" s="76"/>
      <c r="L953" s="37"/>
      <c r="M953" s="37"/>
      <c r="N953" s="76"/>
      <c r="O953" s="76"/>
      <c r="P953" s="37"/>
      <c r="Q953" s="37"/>
      <c r="R953" s="76"/>
      <c r="S953" s="63"/>
      <c r="T953" s="76"/>
    </row>
    <row r="954" spans="2:20" x14ac:dyDescent="0.35">
      <c r="B954" s="35"/>
      <c r="C954" s="74"/>
      <c r="D954" s="75"/>
      <c r="E954" s="75"/>
      <c r="F954" s="75"/>
      <c r="G954" s="76"/>
      <c r="H954" s="63"/>
      <c r="I954" s="63"/>
      <c r="J954" s="76"/>
      <c r="K954" s="76"/>
      <c r="L954" s="37"/>
      <c r="M954" s="37"/>
      <c r="N954" s="76"/>
      <c r="O954" s="76"/>
      <c r="P954" s="37"/>
      <c r="Q954" s="37"/>
      <c r="R954" s="76"/>
      <c r="S954" s="63"/>
      <c r="T954" s="76"/>
    </row>
    <row r="955" spans="2:20" x14ac:dyDescent="0.35">
      <c r="B955" s="35"/>
      <c r="C955" s="74"/>
      <c r="D955" s="75"/>
      <c r="E955" s="75"/>
      <c r="F955" s="75"/>
      <c r="G955" s="76"/>
      <c r="H955" s="63"/>
      <c r="I955" s="63"/>
      <c r="J955" s="76"/>
      <c r="K955" s="76"/>
      <c r="L955" s="37"/>
      <c r="M955" s="37"/>
      <c r="N955" s="76"/>
      <c r="O955" s="76"/>
      <c r="P955" s="37"/>
      <c r="Q955" s="37"/>
      <c r="R955" s="76"/>
      <c r="S955" s="63"/>
      <c r="T955" s="76"/>
    </row>
    <row r="956" spans="2:20" x14ac:dyDescent="0.35">
      <c r="B956" s="35"/>
      <c r="C956" s="74"/>
      <c r="D956" s="75"/>
      <c r="E956" s="75"/>
      <c r="F956" s="75"/>
      <c r="G956" s="76"/>
      <c r="H956" s="63"/>
      <c r="I956" s="63"/>
      <c r="J956" s="76"/>
      <c r="K956" s="76"/>
      <c r="L956" s="37"/>
      <c r="M956" s="37"/>
      <c r="N956" s="76"/>
      <c r="O956" s="76"/>
      <c r="P956" s="37"/>
      <c r="Q956" s="37"/>
      <c r="R956" s="76"/>
      <c r="S956" s="63"/>
      <c r="T956" s="76"/>
    </row>
    <row r="957" spans="2:20" x14ac:dyDescent="0.35">
      <c r="B957" s="35"/>
      <c r="C957" s="74"/>
      <c r="D957" s="75"/>
      <c r="E957" s="75"/>
      <c r="F957" s="75"/>
      <c r="G957" s="76"/>
      <c r="H957" s="63"/>
      <c r="I957" s="63"/>
      <c r="J957" s="76"/>
      <c r="K957" s="76"/>
      <c r="L957" s="37"/>
      <c r="M957" s="37"/>
      <c r="N957" s="76"/>
      <c r="O957" s="76"/>
      <c r="P957" s="37"/>
      <c r="Q957" s="37"/>
      <c r="R957" s="76"/>
      <c r="S957" s="63"/>
      <c r="T957" s="76"/>
    </row>
    <row r="958" spans="2:20" x14ac:dyDescent="0.35">
      <c r="B958" s="35"/>
      <c r="C958" s="74"/>
      <c r="D958" s="75"/>
      <c r="E958" s="75"/>
      <c r="F958" s="75"/>
      <c r="G958" s="76"/>
      <c r="H958" s="63"/>
      <c r="I958" s="63"/>
      <c r="J958" s="76"/>
      <c r="K958" s="76"/>
      <c r="L958" s="37"/>
      <c r="M958" s="37"/>
      <c r="N958" s="76"/>
      <c r="O958" s="76"/>
      <c r="P958" s="37"/>
      <c r="Q958" s="37"/>
      <c r="R958" s="76"/>
      <c r="S958" s="63"/>
      <c r="T958" s="76"/>
    </row>
    <row r="959" spans="2:20" x14ac:dyDescent="0.35">
      <c r="B959" s="35"/>
      <c r="C959" s="74"/>
      <c r="D959" s="75"/>
      <c r="E959" s="75"/>
      <c r="F959" s="75"/>
      <c r="G959" s="76"/>
      <c r="H959" s="63"/>
      <c r="I959" s="63"/>
      <c r="J959" s="76"/>
      <c r="K959" s="76"/>
      <c r="L959" s="37"/>
      <c r="M959" s="37"/>
      <c r="N959" s="76"/>
      <c r="O959" s="76"/>
      <c r="P959" s="37"/>
      <c r="Q959" s="37"/>
      <c r="R959" s="76"/>
      <c r="S959" s="63"/>
      <c r="T959" s="76"/>
    </row>
    <row r="960" spans="2:20" x14ac:dyDescent="0.35">
      <c r="B960" s="35"/>
      <c r="C960" s="74"/>
      <c r="D960" s="75"/>
      <c r="E960" s="75"/>
      <c r="F960" s="75"/>
      <c r="G960" s="76"/>
      <c r="H960" s="63"/>
      <c r="I960" s="63"/>
      <c r="J960" s="76"/>
      <c r="K960" s="76"/>
      <c r="L960" s="37"/>
      <c r="M960" s="37"/>
      <c r="N960" s="76"/>
      <c r="O960" s="76"/>
      <c r="P960" s="37"/>
      <c r="Q960" s="37"/>
      <c r="R960" s="76"/>
      <c r="S960" s="63"/>
      <c r="T960" s="76"/>
    </row>
    <row r="961" spans="2:20" x14ac:dyDescent="0.35">
      <c r="B961" s="35"/>
      <c r="C961" s="74"/>
      <c r="D961" s="75"/>
      <c r="E961" s="75"/>
      <c r="F961" s="75"/>
      <c r="G961" s="76"/>
      <c r="H961" s="63"/>
      <c r="I961" s="63"/>
      <c r="J961" s="76"/>
      <c r="K961" s="76"/>
      <c r="L961" s="37"/>
      <c r="M961" s="37"/>
      <c r="N961" s="76"/>
      <c r="O961" s="76"/>
      <c r="P961" s="37"/>
      <c r="Q961" s="37"/>
      <c r="R961" s="76"/>
      <c r="S961" s="63"/>
      <c r="T961" s="76"/>
    </row>
    <row r="962" spans="2:20" x14ac:dyDescent="0.35">
      <c r="B962" s="35"/>
      <c r="C962" s="74"/>
      <c r="D962" s="75"/>
      <c r="E962" s="75"/>
      <c r="F962" s="75"/>
      <c r="G962" s="76"/>
      <c r="H962" s="63"/>
      <c r="I962" s="63"/>
      <c r="J962" s="76"/>
      <c r="K962" s="76"/>
      <c r="L962" s="37"/>
      <c r="M962" s="37"/>
      <c r="N962" s="76"/>
      <c r="O962" s="76"/>
      <c r="P962" s="37"/>
      <c r="Q962" s="37"/>
      <c r="R962" s="76"/>
      <c r="S962" s="63"/>
      <c r="T962" s="76"/>
    </row>
    <row r="963" spans="2:20" x14ac:dyDescent="0.35">
      <c r="B963" s="35"/>
      <c r="C963" s="74"/>
      <c r="D963" s="75"/>
      <c r="E963" s="75"/>
      <c r="F963" s="75"/>
      <c r="G963" s="76"/>
      <c r="H963" s="63"/>
      <c r="I963" s="63"/>
      <c r="J963" s="76"/>
      <c r="K963" s="76"/>
      <c r="L963" s="37"/>
      <c r="M963" s="37"/>
      <c r="N963" s="76"/>
      <c r="O963" s="76"/>
      <c r="P963" s="37"/>
      <c r="Q963" s="37"/>
      <c r="R963" s="76"/>
      <c r="S963" s="63"/>
      <c r="T963" s="76"/>
    </row>
    <row r="964" spans="2:20" x14ac:dyDescent="0.35">
      <c r="B964" s="35"/>
      <c r="C964" s="74"/>
      <c r="D964" s="75"/>
      <c r="E964" s="75"/>
      <c r="F964" s="75"/>
      <c r="G964" s="76"/>
      <c r="H964" s="63"/>
      <c r="I964" s="63"/>
      <c r="J964" s="76"/>
      <c r="K964" s="76"/>
      <c r="L964" s="37"/>
      <c r="M964" s="37"/>
      <c r="N964" s="76"/>
      <c r="O964" s="76"/>
      <c r="P964" s="37"/>
      <c r="Q964" s="37"/>
      <c r="R964" s="76"/>
      <c r="S964" s="63"/>
      <c r="T964" s="76"/>
    </row>
    <row r="965" spans="2:20" x14ac:dyDescent="0.35">
      <c r="B965" s="35"/>
      <c r="C965" s="74"/>
      <c r="D965" s="75"/>
      <c r="E965" s="75"/>
      <c r="F965" s="75"/>
      <c r="G965" s="76"/>
      <c r="H965" s="63"/>
      <c r="I965" s="63"/>
      <c r="J965" s="76"/>
      <c r="K965" s="76"/>
      <c r="L965" s="37"/>
      <c r="M965" s="37"/>
      <c r="N965" s="76"/>
      <c r="O965" s="76"/>
      <c r="P965" s="37"/>
      <c r="Q965" s="37"/>
      <c r="R965" s="76"/>
      <c r="S965" s="63"/>
      <c r="T965" s="76"/>
    </row>
    <row r="966" spans="2:20" x14ac:dyDescent="0.35">
      <c r="B966" s="35"/>
      <c r="C966" s="74"/>
      <c r="D966" s="75"/>
      <c r="E966" s="75"/>
      <c r="F966" s="75"/>
      <c r="G966" s="76"/>
      <c r="H966" s="63"/>
      <c r="I966" s="63"/>
      <c r="J966" s="76"/>
      <c r="K966" s="76"/>
      <c r="L966" s="37"/>
      <c r="M966" s="37"/>
      <c r="N966" s="76"/>
      <c r="O966" s="76"/>
      <c r="P966" s="37"/>
      <c r="Q966" s="37"/>
      <c r="R966" s="76"/>
      <c r="S966" s="63"/>
      <c r="T966" s="76"/>
    </row>
    <row r="967" spans="2:20" x14ac:dyDescent="0.35">
      <c r="B967" s="35"/>
      <c r="C967" s="74"/>
      <c r="D967" s="75"/>
      <c r="E967" s="75"/>
      <c r="F967" s="75"/>
      <c r="G967" s="76"/>
      <c r="H967" s="63"/>
      <c r="I967" s="63"/>
      <c r="J967" s="76"/>
      <c r="K967" s="76"/>
      <c r="L967" s="37"/>
      <c r="M967" s="37"/>
      <c r="N967" s="76"/>
      <c r="O967" s="76"/>
      <c r="P967" s="37"/>
      <c r="Q967" s="37"/>
      <c r="R967" s="76"/>
      <c r="S967" s="63"/>
      <c r="T967" s="76"/>
    </row>
    <row r="968" spans="2:20" x14ac:dyDescent="0.35">
      <c r="B968" s="35"/>
      <c r="C968" s="74"/>
      <c r="D968" s="75"/>
      <c r="E968" s="75"/>
      <c r="F968" s="75"/>
      <c r="G968" s="76"/>
      <c r="H968" s="63"/>
      <c r="I968" s="63"/>
      <c r="J968" s="76"/>
      <c r="K968" s="76"/>
      <c r="L968" s="37"/>
      <c r="M968" s="37"/>
      <c r="N968" s="76"/>
      <c r="O968" s="76"/>
      <c r="P968" s="37"/>
      <c r="Q968" s="37"/>
      <c r="R968" s="76"/>
      <c r="S968" s="63"/>
      <c r="T968" s="76"/>
    </row>
    <row r="969" spans="2:20" x14ac:dyDescent="0.35">
      <c r="B969" s="35"/>
      <c r="C969" s="74"/>
      <c r="D969" s="75"/>
      <c r="E969" s="75"/>
      <c r="F969" s="75"/>
      <c r="G969" s="76"/>
      <c r="H969" s="63"/>
      <c r="I969" s="63"/>
      <c r="J969" s="76"/>
      <c r="K969" s="76"/>
      <c r="L969" s="37"/>
      <c r="M969" s="37"/>
      <c r="N969" s="76"/>
      <c r="O969" s="76"/>
      <c r="P969" s="37"/>
      <c r="Q969" s="37"/>
      <c r="R969" s="76"/>
      <c r="S969" s="63"/>
      <c r="T969" s="76"/>
    </row>
    <row r="970" spans="2:20" x14ac:dyDescent="0.35">
      <c r="B970" s="35"/>
      <c r="C970" s="74"/>
      <c r="D970" s="75"/>
      <c r="E970" s="75"/>
      <c r="F970" s="75"/>
      <c r="G970" s="76"/>
      <c r="H970" s="63"/>
      <c r="I970" s="63"/>
      <c r="J970" s="76"/>
      <c r="K970" s="76"/>
      <c r="L970" s="37"/>
      <c r="M970" s="37"/>
      <c r="N970" s="76"/>
      <c r="O970" s="76"/>
      <c r="P970" s="37"/>
      <c r="Q970" s="37"/>
      <c r="R970" s="76"/>
      <c r="S970" s="63"/>
      <c r="T970" s="76"/>
    </row>
    <row r="971" spans="2:20" x14ac:dyDescent="0.35">
      <c r="B971" s="35"/>
      <c r="C971" s="74"/>
      <c r="D971" s="75"/>
      <c r="E971" s="75"/>
      <c r="F971" s="75"/>
      <c r="G971" s="76"/>
      <c r="H971" s="63"/>
      <c r="I971" s="63"/>
      <c r="J971" s="76"/>
      <c r="K971" s="76"/>
      <c r="L971" s="37"/>
      <c r="M971" s="37"/>
      <c r="N971" s="76"/>
      <c r="O971" s="76"/>
      <c r="P971" s="37"/>
      <c r="Q971" s="37"/>
      <c r="R971" s="76"/>
      <c r="S971" s="63"/>
      <c r="T971" s="76"/>
    </row>
    <row r="972" spans="2:20" x14ac:dyDescent="0.35">
      <c r="B972" s="35"/>
      <c r="C972" s="74"/>
      <c r="D972" s="75"/>
      <c r="E972" s="75"/>
      <c r="F972" s="75"/>
      <c r="G972" s="76"/>
      <c r="H972" s="63"/>
      <c r="I972" s="63"/>
      <c r="J972" s="76"/>
      <c r="K972" s="76"/>
      <c r="L972" s="37"/>
      <c r="M972" s="37"/>
      <c r="N972" s="76"/>
      <c r="O972" s="76"/>
      <c r="P972" s="37"/>
      <c r="Q972" s="37"/>
      <c r="R972" s="76"/>
      <c r="S972" s="63"/>
      <c r="T972" s="76"/>
    </row>
    <row r="973" spans="2:20" x14ac:dyDescent="0.35">
      <c r="B973" s="35"/>
      <c r="C973" s="74"/>
      <c r="D973" s="75"/>
      <c r="E973" s="75"/>
      <c r="F973" s="75"/>
      <c r="G973" s="76"/>
      <c r="H973" s="63"/>
      <c r="I973" s="63"/>
      <c r="J973" s="76"/>
      <c r="K973" s="76"/>
      <c r="L973" s="37"/>
      <c r="M973" s="37"/>
      <c r="N973" s="76"/>
      <c r="O973" s="76"/>
      <c r="P973" s="37"/>
      <c r="Q973" s="37"/>
      <c r="R973" s="76"/>
      <c r="S973" s="63"/>
      <c r="T973" s="76"/>
    </row>
    <row r="974" spans="2:20" x14ac:dyDescent="0.35">
      <c r="B974" s="35"/>
      <c r="C974" s="74"/>
      <c r="D974" s="75"/>
      <c r="E974" s="75"/>
      <c r="F974" s="75"/>
      <c r="G974" s="76"/>
      <c r="H974" s="63"/>
      <c r="I974" s="63"/>
      <c r="J974" s="76"/>
      <c r="K974" s="76"/>
      <c r="L974" s="37"/>
      <c r="M974" s="37"/>
      <c r="N974" s="76"/>
      <c r="O974" s="76"/>
      <c r="P974" s="37"/>
      <c r="Q974" s="37"/>
      <c r="R974" s="76"/>
      <c r="S974" s="63"/>
      <c r="T974" s="76"/>
    </row>
    <row r="975" spans="2:20" x14ac:dyDescent="0.35">
      <c r="B975" s="35"/>
      <c r="C975" s="74"/>
      <c r="D975" s="75"/>
      <c r="E975" s="75"/>
      <c r="F975" s="75"/>
      <c r="G975" s="76"/>
      <c r="H975" s="63"/>
      <c r="I975" s="63"/>
      <c r="J975" s="76"/>
      <c r="K975" s="76"/>
      <c r="L975" s="37"/>
      <c r="M975" s="37"/>
      <c r="N975" s="76"/>
      <c r="O975" s="76"/>
      <c r="P975" s="37"/>
      <c r="Q975" s="37"/>
      <c r="R975" s="76"/>
      <c r="S975" s="63"/>
      <c r="T975" s="76"/>
    </row>
    <row r="976" spans="2:20" x14ac:dyDescent="0.35">
      <c r="B976" s="35"/>
      <c r="C976" s="74"/>
      <c r="D976" s="75"/>
      <c r="E976" s="75"/>
      <c r="F976" s="75"/>
      <c r="G976" s="76"/>
      <c r="H976" s="63"/>
      <c r="I976" s="63"/>
      <c r="J976" s="76"/>
      <c r="K976" s="76"/>
      <c r="L976" s="37"/>
      <c r="M976" s="37"/>
      <c r="N976" s="76"/>
      <c r="O976" s="76"/>
      <c r="P976" s="37"/>
      <c r="Q976" s="37"/>
      <c r="R976" s="76"/>
      <c r="S976" s="63"/>
      <c r="T976" s="76"/>
    </row>
    <row r="977" spans="2:20" x14ac:dyDescent="0.35">
      <c r="B977" s="35"/>
      <c r="C977" s="74"/>
      <c r="D977" s="75"/>
      <c r="E977" s="75"/>
      <c r="F977" s="75"/>
      <c r="G977" s="76"/>
      <c r="H977" s="63"/>
      <c r="I977" s="63"/>
      <c r="J977" s="76"/>
      <c r="K977" s="76"/>
      <c r="L977" s="37"/>
      <c r="M977" s="37"/>
      <c r="N977" s="76"/>
      <c r="O977" s="76"/>
      <c r="P977" s="37"/>
      <c r="Q977" s="37"/>
      <c r="R977" s="76"/>
      <c r="S977" s="63"/>
      <c r="T977" s="76"/>
    </row>
    <row r="978" spans="2:20" x14ac:dyDescent="0.35">
      <c r="B978" s="35"/>
      <c r="C978" s="74"/>
      <c r="D978" s="75"/>
      <c r="E978" s="75"/>
      <c r="F978" s="75"/>
      <c r="G978" s="76"/>
      <c r="H978" s="63"/>
      <c r="I978" s="63"/>
      <c r="J978" s="76"/>
      <c r="K978" s="76"/>
      <c r="L978" s="37"/>
      <c r="M978" s="37"/>
      <c r="N978" s="76"/>
      <c r="O978" s="76"/>
      <c r="P978" s="37"/>
      <c r="Q978" s="37"/>
      <c r="R978" s="76"/>
      <c r="S978" s="63"/>
      <c r="T978" s="76"/>
    </row>
    <row r="979" spans="2:20" x14ac:dyDescent="0.35">
      <c r="B979" s="35"/>
      <c r="C979" s="74"/>
      <c r="D979" s="75"/>
      <c r="E979" s="75"/>
      <c r="F979" s="75"/>
      <c r="G979" s="76"/>
      <c r="H979" s="63"/>
      <c r="I979" s="63"/>
      <c r="J979" s="76"/>
      <c r="K979" s="76"/>
      <c r="L979" s="37"/>
      <c r="M979" s="37"/>
      <c r="N979" s="76"/>
      <c r="O979" s="76"/>
      <c r="P979" s="37"/>
      <c r="Q979" s="37"/>
      <c r="R979" s="76"/>
      <c r="S979" s="63"/>
      <c r="T979" s="76"/>
    </row>
    <row r="980" spans="2:20" x14ac:dyDescent="0.35">
      <c r="B980" s="35"/>
      <c r="C980" s="74"/>
      <c r="D980" s="75"/>
      <c r="E980" s="75"/>
      <c r="F980" s="75"/>
      <c r="G980" s="76"/>
      <c r="H980" s="63"/>
      <c r="I980" s="63"/>
      <c r="J980" s="76"/>
      <c r="K980" s="76"/>
      <c r="L980" s="37"/>
      <c r="M980" s="37"/>
      <c r="N980" s="76"/>
      <c r="O980" s="76"/>
      <c r="P980" s="37"/>
      <c r="Q980" s="37"/>
      <c r="R980" s="76"/>
      <c r="S980" s="63"/>
      <c r="T980" s="76"/>
    </row>
    <row r="981" spans="2:20" x14ac:dyDescent="0.35">
      <c r="B981" s="35"/>
      <c r="C981" s="74"/>
      <c r="D981" s="75"/>
      <c r="E981" s="75"/>
      <c r="F981" s="75"/>
      <c r="G981" s="76"/>
      <c r="H981" s="63"/>
      <c r="I981" s="63"/>
      <c r="J981" s="76"/>
      <c r="K981" s="76"/>
      <c r="L981" s="37"/>
      <c r="M981" s="37"/>
      <c r="N981" s="76"/>
      <c r="O981" s="76"/>
      <c r="P981" s="37"/>
      <c r="Q981" s="37"/>
      <c r="R981" s="76"/>
      <c r="S981" s="63"/>
      <c r="T981" s="76"/>
    </row>
    <row r="982" spans="2:20" x14ac:dyDescent="0.35">
      <c r="B982" s="35"/>
      <c r="C982" s="74"/>
      <c r="D982" s="75"/>
      <c r="E982" s="75"/>
      <c r="F982" s="75"/>
      <c r="G982" s="76"/>
      <c r="H982" s="63"/>
      <c r="I982" s="63"/>
      <c r="J982" s="76"/>
      <c r="K982" s="76"/>
      <c r="L982" s="37"/>
      <c r="M982" s="37"/>
      <c r="N982" s="76"/>
      <c r="O982" s="76"/>
      <c r="P982" s="37"/>
      <c r="Q982" s="37"/>
      <c r="R982" s="76"/>
      <c r="S982" s="63"/>
      <c r="T982" s="76"/>
    </row>
    <row r="983" spans="2:20" x14ac:dyDescent="0.35">
      <c r="B983" s="35"/>
      <c r="C983" s="74"/>
      <c r="D983" s="75"/>
      <c r="E983" s="75"/>
      <c r="F983" s="75"/>
      <c r="G983" s="76"/>
      <c r="H983" s="63"/>
      <c r="I983" s="63"/>
      <c r="J983" s="76"/>
      <c r="K983" s="76"/>
      <c r="L983" s="37"/>
      <c r="M983" s="37"/>
      <c r="N983" s="76"/>
      <c r="O983" s="76"/>
      <c r="P983" s="37"/>
      <c r="Q983" s="37"/>
      <c r="R983" s="76"/>
      <c r="S983" s="63"/>
      <c r="T983" s="76"/>
    </row>
    <row r="984" spans="2:20" x14ac:dyDescent="0.35">
      <c r="B984" s="35"/>
      <c r="C984" s="74"/>
      <c r="D984" s="75"/>
      <c r="E984" s="75"/>
      <c r="F984" s="75"/>
      <c r="G984" s="76"/>
      <c r="H984" s="63"/>
      <c r="I984" s="63"/>
      <c r="J984" s="76"/>
      <c r="K984" s="76"/>
      <c r="L984" s="37"/>
      <c r="M984" s="37"/>
      <c r="N984" s="76"/>
      <c r="O984" s="76"/>
      <c r="P984" s="37"/>
      <c r="Q984" s="37"/>
      <c r="R984" s="76"/>
      <c r="S984" s="63"/>
      <c r="T984" s="76"/>
    </row>
    <row r="985" spans="2:20" x14ac:dyDescent="0.35">
      <c r="B985" s="35"/>
      <c r="C985" s="74"/>
      <c r="D985" s="75"/>
      <c r="E985" s="75"/>
      <c r="F985" s="75"/>
      <c r="G985" s="76"/>
      <c r="H985" s="63"/>
      <c r="I985" s="63"/>
      <c r="J985" s="76"/>
      <c r="K985" s="76"/>
      <c r="L985" s="37"/>
      <c r="M985" s="37"/>
      <c r="N985" s="76"/>
      <c r="O985" s="76"/>
      <c r="P985" s="37"/>
      <c r="Q985" s="37"/>
      <c r="R985" s="76"/>
      <c r="S985" s="63"/>
      <c r="T985" s="76"/>
    </row>
    <row r="986" spans="2:20" x14ac:dyDescent="0.35">
      <c r="B986" s="35"/>
      <c r="C986" s="74"/>
      <c r="D986" s="75"/>
      <c r="E986" s="75"/>
      <c r="F986" s="75"/>
      <c r="G986" s="76"/>
      <c r="H986" s="63"/>
      <c r="I986" s="63"/>
      <c r="J986" s="76"/>
      <c r="K986" s="76"/>
      <c r="L986" s="37"/>
      <c r="M986" s="37"/>
      <c r="N986" s="76"/>
      <c r="O986" s="76"/>
      <c r="P986" s="37"/>
      <c r="Q986" s="37"/>
      <c r="R986" s="76"/>
      <c r="S986" s="63"/>
      <c r="T986" s="76"/>
    </row>
    <row r="987" spans="2:20" x14ac:dyDescent="0.35">
      <c r="B987" s="35"/>
      <c r="C987" s="74"/>
      <c r="D987" s="75"/>
      <c r="E987" s="75"/>
      <c r="F987" s="75"/>
      <c r="G987" s="76"/>
      <c r="H987" s="63"/>
      <c r="I987" s="63"/>
      <c r="J987" s="76"/>
      <c r="K987" s="76"/>
      <c r="L987" s="37"/>
      <c r="M987" s="37"/>
      <c r="N987" s="76"/>
      <c r="O987" s="76"/>
      <c r="P987" s="37"/>
      <c r="Q987" s="37"/>
      <c r="R987" s="76"/>
      <c r="S987" s="63"/>
      <c r="T987" s="76"/>
    </row>
    <row r="988" spans="2:20" x14ac:dyDescent="0.35">
      <c r="B988" s="35"/>
      <c r="C988" s="74"/>
      <c r="D988" s="75"/>
      <c r="E988" s="75"/>
      <c r="F988" s="75"/>
      <c r="G988" s="76"/>
      <c r="H988" s="63"/>
      <c r="I988" s="63"/>
      <c r="J988" s="76"/>
      <c r="K988" s="76"/>
      <c r="L988" s="37"/>
      <c r="M988" s="37"/>
      <c r="N988" s="76"/>
      <c r="O988" s="76"/>
      <c r="P988" s="37"/>
      <c r="Q988" s="37"/>
      <c r="R988" s="76"/>
      <c r="S988" s="63"/>
      <c r="T988" s="76"/>
    </row>
    <row r="989" spans="2:20" x14ac:dyDescent="0.35">
      <c r="B989" s="35"/>
      <c r="C989" s="74"/>
      <c r="D989" s="75"/>
      <c r="E989" s="75"/>
      <c r="F989" s="75"/>
      <c r="G989" s="76"/>
      <c r="H989" s="63"/>
      <c r="I989" s="63"/>
      <c r="J989" s="76"/>
      <c r="K989" s="76"/>
      <c r="L989" s="37"/>
      <c r="M989" s="37"/>
      <c r="N989" s="76"/>
      <c r="O989" s="76"/>
      <c r="P989" s="37"/>
      <c r="Q989" s="37"/>
      <c r="R989" s="76"/>
      <c r="S989" s="63"/>
      <c r="T989" s="76"/>
    </row>
    <row r="990" spans="2:20" x14ac:dyDescent="0.35">
      <c r="B990" s="35"/>
      <c r="C990" s="74"/>
      <c r="D990" s="75"/>
      <c r="E990" s="75"/>
      <c r="F990" s="75"/>
      <c r="G990" s="76"/>
      <c r="H990" s="63"/>
      <c r="I990" s="63"/>
      <c r="J990" s="76"/>
      <c r="K990" s="76"/>
      <c r="L990" s="37"/>
      <c r="M990" s="37"/>
      <c r="N990" s="76"/>
      <c r="O990" s="76"/>
      <c r="P990" s="37"/>
      <c r="Q990" s="37"/>
      <c r="R990" s="76"/>
      <c r="S990" s="63"/>
      <c r="T990" s="76"/>
    </row>
    <row r="991" spans="2:20" x14ac:dyDescent="0.35">
      <c r="B991" s="35"/>
      <c r="C991" s="74"/>
      <c r="D991" s="75"/>
      <c r="E991" s="75"/>
      <c r="F991" s="75"/>
      <c r="G991" s="76"/>
      <c r="H991" s="63"/>
      <c r="I991" s="63"/>
      <c r="J991" s="76"/>
      <c r="K991" s="76"/>
      <c r="L991" s="37"/>
      <c r="M991" s="37"/>
      <c r="N991" s="76"/>
      <c r="O991" s="76"/>
      <c r="P991" s="37"/>
      <c r="Q991" s="37"/>
      <c r="R991" s="76"/>
      <c r="S991" s="63"/>
      <c r="T991" s="76"/>
    </row>
    <row r="992" spans="2:20" x14ac:dyDescent="0.35">
      <c r="B992" s="35"/>
      <c r="C992" s="74"/>
      <c r="D992" s="75"/>
      <c r="E992" s="75"/>
      <c r="F992" s="75"/>
      <c r="G992" s="76"/>
      <c r="H992" s="63"/>
      <c r="I992" s="63"/>
      <c r="J992" s="76"/>
      <c r="K992" s="76"/>
      <c r="L992" s="37"/>
      <c r="M992" s="37"/>
      <c r="N992" s="76"/>
      <c r="O992" s="76"/>
      <c r="P992" s="37"/>
      <c r="Q992" s="37"/>
      <c r="R992" s="76"/>
      <c r="S992" s="63"/>
      <c r="T992" s="76"/>
    </row>
    <row r="993" spans="2:20" x14ac:dyDescent="0.35">
      <c r="B993" s="35"/>
      <c r="C993" s="74"/>
      <c r="D993" s="75"/>
      <c r="E993" s="75"/>
      <c r="F993" s="75"/>
      <c r="G993" s="76"/>
      <c r="H993" s="63"/>
      <c r="I993" s="63"/>
      <c r="J993" s="76"/>
      <c r="K993" s="76"/>
      <c r="L993" s="37"/>
      <c r="M993" s="37"/>
      <c r="N993" s="76"/>
      <c r="O993" s="76"/>
      <c r="P993" s="37"/>
      <c r="Q993" s="37"/>
      <c r="R993" s="76"/>
      <c r="S993" s="63"/>
      <c r="T993" s="76"/>
    </row>
    <row r="994" spans="2:20" x14ac:dyDescent="0.35">
      <c r="B994" s="35"/>
      <c r="C994" s="74"/>
      <c r="D994" s="75"/>
      <c r="E994" s="75"/>
      <c r="F994" s="75"/>
      <c r="G994" s="76"/>
      <c r="H994" s="63"/>
      <c r="I994" s="63"/>
      <c r="J994" s="76"/>
      <c r="K994" s="76"/>
      <c r="L994" s="37"/>
      <c r="M994" s="37"/>
      <c r="N994" s="76"/>
      <c r="O994" s="76"/>
      <c r="P994" s="37"/>
      <c r="Q994" s="37"/>
      <c r="R994" s="76"/>
      <c r="S994" s="63"/>
      <c r="T994" s="76"/>
    </row>
    <row r="995" spans="2:20" x14ac:dyDescent="0.35">
      <c r="B995" s="35"/>
      <c r="C995" s="74"/>
      <c r="D995" s="75"/>
      <c r="E995" s="75"/>
      <c r="F995" s="75"/>
      <c r="G995" s="76"/>
      <c r="H995" s="63"/>
      <c r="I995" s="63"/>
      <c r="J995" s="76"/>
      <c r="K995" s="76"/>
      <c r="L995" s="37"/>
      <c r="M995" s="37"/>
      <c r="N995" s="76"/>
      <c r="O995" s="76"/>
      <c r="P995" s="37"/>
      <c r="Q995" s="37"/>
      <c r="R995" s="76"/>
      <c r="S995" s="63"/>
      <c r="T995" s="76"/>
    </row>
    <row r="996" spans="2:20" x14ac:dyDescent="0.35">
      <c r="B996" s="35"/>
      <c r="C996" s="74"/>
      <c r="D996" s="75"/>
      <c r="E996" s="75"/>
      <c r="F996" s="75"/>
      <c r="G996" s="76"/>
      <c r="H996" s="63"/>
      <c r="I996" s="63"/>
      <c r="J996" s="76"/>
      <c r="K996" s="76"/>
      <c r="L996" s="37"/>
      <c r="M996" s="37"/>
      <c r="N996" s="76"/>
      <c r="O996" s="76"/>
      <c r="P996" s="37"/>
      <c r="Q996" s="37"/>
      <c r="R996" s="76"/>
      <c r="S996" s="63"/>
      <c r="T996" s="76"/>
    </row>
    <row r="997" spans="2:20" x14ac:dyDescent="0.35">
      <c r="B997" s="35"/>
      <c r="C997" s="74"/>
      <c r="D997" s="75"/>
      <c r="E997" s="75"/>
      <c r="F997" s="75"/>
      <c r="G997" s="76"/>
      <c r="H997" s="63"/>
      <c r="I997" s="63"/>
      <c r="J997" s="76"/>
      <c r="K997" s="76"/>
      <c r="L997" s="37"/>
      <c r="M997" s="37"/>
      <c r="N997" s="76"/>
      <c r="O997" s="76"/>
      <c r="P997" s="37"/>
      <c r="Q997" s="37"/>
      <c r="R997" s="76"/>
      <c r="S997" s="63"/>
      <c r="T997" s="76"/>
    </row>
    <row r="998" spans="2:20" x14ac:dyDescent="0.35">
      <c r="B998" s="35"/>
      <c r="C998" s="74"/>
      <c r="D998" s="75"/>
      <c r="E998" s="75"/>
      <c r="F998" s="75"/>
      <c r="G998" s="76"/>
      <c r="H998" s="63"/>
      <c r="I998" s="63"/>
      <c r="J998" s="76"/>
      <c r="K998" s="76"/>
      <c r="L998" s="37"/>
      <c r="M998" s="37"/>
      <c r="N998" s="76"/>
      <c r="O998" s="76"/>
      <c r="P998" s="37"/>
      <c r="Q998" s="37"/>
      <c r="R998" s="76"/>
      <c r="S998" s="63"/>
      <c r="T998" s="76"/>
    </row>
    <row r="999" spans="2:20" x14ac:dyDescent="0.35">
      <c r="B999" s="35"/>
      <c r="C999" s="74"/>
      <c r="D999" s="75"/>
      <c r="E999" s="75"/>
      <c r="F999" s="75"/>
      <c r="G999" s="76"/>
      <c r="H999" s="63"/>
      <c r="I999" s="63"/>
      <c r="J999" s="76"/>
      <c r="K999" s="76"/>
      <c r="L999" s="37"/>
      <c r="M999" s="37"/>
      <c r="N999" s="76"/>
      <c r="O999" s="76"/>
      <c r="P999" s="37"/>
      <c r="Q999" s="37"/>
      <c r="R999" s="76"/>
      <c r="S999" s="63"/>
      <c r="T999" s="76"/>
    </row>
    <row r="1000" spans="2:20" x14ac:dyDescent="0.35">
      <c r="B1000" s="35"/>
      <c r="C1000" s="74"/>
      <c r="D1000" s="75"/>
      <c r="E1000" s="75"/>
      <c r="F1000" s="75"/>
      <c r="G1000" s="76"/>
      <c r="H1000" s="63"/>
      <c r="I1000" s="63"/>
      <c r="J1000" s="76"/>
      <c r="K1000" s="76"/>
      <c r="L1000" s="37"/>
      <c r="M1000" s="37"/>
      <c r="N1000" s="76"/>
      <c r="O1000" s="76"/>
      <c r="P1000" s="37"/>
      <c r="Q1000" s="37"/>
      <c r="R1000" s="76"/>
      <c r="S1000" s="63"/>
      <c r="T1000" s="76"/>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0" t="s">
        <v>2641</v>
      </c>
      <c r="B1" s="101" t="s">
        <v>1</v>
      </c>
      <c r="C1" s="101" t="s">
        <v>2642</v>
      </c>
      <c r="D1" s="101" t="s">
        <v>12</v>
      </c>
      <c r="E1" s="101" t="s">
        <v>2643</v>
      </c>
      <c r="F1" s="101" t="s">
        <v>2644</v>
      </c>
      <c r="G1" s="101" t="s">
        <v>2645</v>
      </c>
      <c r="H1" s="101" t="s">
        <v>2646</v>
      </c>
      <c r="I1" s="101" t="s">
        <v>2647</v>
      </c>
      <c r="J1" s="101" t="s">
        <v>2648</v>
      </c>
      <c r="K1" s="101" t="s">
        <v>2649</v>
      </c>
      <c r="L1" s="101" t="s">
        <v>2650</v>
      </c>
      <c r="M1" s="101" t="s">
        <v>2651</v>
      </c>
      <c r="N1" s="101" t="s">
        <v>2652</v>
      </c>
      <c r="O1" s="101" t="s">
        <v>2653</v>
      </c>
      <c r="P1" s="101" t="s">
        <v>2654</v>
      </c>
      <c r="Q1" s="101" t="s">
        <v>2655</v>
      </c>
      <c r="R1" s="101" t="s">
        <v>2656</v>
      </c>
      <c r="S1" s="101" t="s">
        <v>2657</v>
      </c>
      <c r="T1" s="101" t="s">
        <v>2658</v>
      </c>
      <c r="U1" s="101" t="s">
        <v>2659</v>
      </c>
      <c r="V1" s="101" t="s">
        <v>2660</v>
      </c>
      <c r="W1" s="101" t="s">
        <v>2661</v>
      </c>
      <c r="X1" s="101" t="s">
        <v>2662</v>
      </c>
      <c r="Y1" s="101" t="s">
        <v>2663</v>
      </c>
      <c r="Z1" s="101" t="s">
        <v>2664</v>
      </c>
      <c r="AA1" s="101" t="s">
        <v>2665</v>
      </c>
      <c r="AB1" s="101" t="s">
        <v>2666</v>
      </c>
      <c r="AC1" s="101" t="s">
        <v>2667</v>
      </c>
      <c r="AD1" s="101" t="s">
        <v>2668</v>
      </c>
      <c r="AE1" s="101" t="s">
        <v>2669</v>
      </c>
      <c r="AF1" s="101" t="s">
        <v>2670</v>
      </c>
      <c r="AG1" s="101" t="s">
        <v>2671</v>
      </c>
      <c r="AH1" s="101" t="s">
        <v>2672</v>
      </c>
      <c r="AI1" s="101" t="s">
        <v>2673</v>
      </c>
      <c r="AJ1" s="101" t="s">
        <v>2674</v>
      </c>
      <c r="AK1" s="101" t="s">
        <v>2675</v>
      </c>
      <c r="AL1" s="101" t="s">
        <v>2676</v>
      </c>
      <c r="AM1" s="101" t="s">
        <v>2677</v>
      </c>
      <c r="AN1" s="101" t="s">
        <v>2678</v>
      </c>
      <c r="AO1" s="101" t="s">
        <v>2679</v>
      </c>
      <c r="AP1" s="101" t="s">
        <v>2680</v>
      </c>
      <c r="AQ1" s="101" t="s">
        <v>2681</v>
      </c>
      <c r="AR1" s="101" t="s">
        <v>2682</v>
      </c>
      <c r="AS1" s="101" t="s">
        <v>2683</v>
      </c>
      <c r="AT1" s="101" t="s">
        <v>2684</v>
      </c>
      <c r="AU1" s="101" t="s">
        <v>2685</v>
      </c>
      <c r="AV1" s="101" t="s">
        <v>2686</v>
      </c>
      <c r="AW1" s="102" t="s">
        <v>2687</v>
      </c>
    </row>
    <row r="2" spans="1:49" ht="60" customHeight="1" outlineLevel="1" x14ac:dyDescent="0.35">
      <c r="A2" s="94" t="s">
        <v>2688</v>
      </c>
      <c r="B2" s="77">
        <v>1</v>
      </c>
      <c r="C2" s="79" t="s">
        <v>28</v>
      </c>
      <c r="D2" s="81" t="s">
        <v>2689</v>
      </c>
      <c r="E2" s="81" t="s">
        <v>28</v>
      </c>
      <c r="F2" s="77" t="s">
        <v>28</v>
      </c>
      <c r="G2" s="77" t="s">
        <v>28</v>
      </c>
      <c r="H2" s="77"/>
      <c r="I2" s="84" t="str">
        <f>IF(COUNTIF(J2:AW2,"&lt;&gt;")=0,"",SUMPRODUCT(((Recommendations[ImplStatus]="Implemented")+(Recommendations[ImplStatus]="Compensated"))*ISNUMBER(MATCH(Recommendations[Id],J2:AW2,0)))/COUNTIF(J2:AW2,"&lt;&gt;"))</f>
        <v/>
      </c>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97"/>
    </row>
    <row r="3" spans="1:49" ht="60" customHeight="1" x14ac:dyDescent="0.35">
      <c r="A3" s="95" t="s">
        <v>2688</v>
      </c>
      <c r="B3" s="78" t="s">
        <v>2690</v>
      </c>
      <c r="C3" s="80" t="s">
        <v>2691</v>
      </c>
      <c r="D3" s="82" t="s">
        <v>2692</v>
      </c>
      <c r="E3" s="82" t="s">
        <v>2693</v>
      </c>
      <c r="F3" s="83" t="s">
        <v>2694</v>
      </c>
      <c r="G3" s="83" t="s">
        <v>2695</v>
      </c>
      <c r="H3" s="83">
        <v>1</v>
      </c>
      <c r="I3" s="85" t="str">
        <f>IF(COUNTIF(J3:AW3,"&lt;&gt;")=0,"",SUMPRODUCT(((Recommendations[ImplStatus]="Implemented")+(Recommendations[ImplStatus]="Compensated"))*ISNUMBER(MATCH(Recommendations[Id],J3:AW3,0)))/COUNTIF(J3:AW3,"&lt;&gt;"))</f>
        <v/>
      </c>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98"/>
    </row>
    <row r="4" spans="1:49" ht="60" customHeight="1" x14ac:dyDescent="0.35">
      <c r="A4" s="95" t="s">
        <v>2688</v>
      </c>
      <c r="B4" s="78" t="s">
        <v>2696</v>
      </c>
      <c r="C4" s="80" t="s">
        <v>2697</v>
      </c>
      <c r="D4" s="82" t="s">
        <v>2698</v>
      </c>
      <c r="E4" s="82" t="s">
        <v>2699</v>
      </c>
      <c r="F4" s="83" t="s">
        <v>2694</v>
      </c>
      <c r="G4" s="83" t="s">
        <v>2700</v>
      </c>
      <c r="H4" s="83">
        <v>1</v>
      </c>
      <c r="I4" s="85" t="str">
        <f>IF(COUNTIF(J4:AW4,"&lt;&gt;")=0,"",SUMPRODUCT(((Recommendations[ImplStatus]="Implemented")+(Recommendations[ImplStatus]="Compensated"))*ISNUMBER(MATCH(Recommendations[Id],J4:AW4,0)))/COUNTIF(J4:AW4,"&lt;&gt;"))</f>
        <v/>
      </c>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98"/>
    </row>
    <row r="5" spans="1:49" ht="60" customHeight="1" x14ac:dyDescent="0.35">
      <c r="A5" s="95" t="s">
        <v>2688</v>
      </c>
      <c r="B5" s="78" t="s">
        <v>2701</v>
      </c>
      <c r="C5" s="80" t="s">
        <v>2702</v>
      </c>
      <c r="D5" s="82" t="s">
        <v>2703</v>
      </c>
      <c r="E5" s="82" t="s">
        <v>2704</v>
      </c>
      <c r="F5" s="83" t="s">
        <v>2694</v>
      </c>
      <c r="G5" s="83" t="s">
        <v>2705</v>
      </c>
      <c r="H5" s="83">
        <v>2</v>
      </c>
      <c r="I5" s="85" t="str">
        <f>IF(COUNTIF(J5:AW5,"&lt;&gt;")=0,"",SUMPRODUCT(((Recommendations[ImplStatus]="Implemented")+(Recommendations[ImplStatus]="Compensated"))*ISNUMBER(MATCH(Recommendations[Id],J5:AW5,0)))/COUNTIF(J5:AW5,"&lt;&gt;"))</f>
        <v/>
      </c>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98"/>
    </row>
    <row r="6" spans="1:49" ht="60" customHeight="1" x14ac:dyDescent="0.35">
      <c r="A6" s="95" t="s">
        <v>2688</v>
      </c>
      <c r="B6" s="78" t="s">
        <v>2706</v>
      </c>
      <c r="C6" s="80" t="s">
        <v>2707</v>
      </c>
      <c r="D6" s="82" t="s">
        <v>2708</v>
      </c>
      <c r="E6" s="82" t="s">
        <v>2709</v>
      </c>
      <c r="F6" s="83" t="s">
        <v>2694</v>
      </c>
      <c r="G6" s="83" t="s">
        <v>2695</v>
      </c>
      <c r="H6" s="83">
        <v>2</v>
      </c>
      <c r="I6" s="85" t="str">
        <f>IF(COUNTIF(J6:AW6,"&lt;&gt;")=0,"",SUMPRODUCT(((Recommendations[ImplStatus]="Implemented")+(Recommendations[ImplStatus]="Compensated"))*ISNUMBER(MATCH(Recommendations[Id],J6:AW6,0)))/COUNTIF(J6:AW6,"&lt;&gt;"))</f>
        <v/>
      </c>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98"/>
    </row>
    <row r="7" spans="1:49" ht="60" customHeight="1" x14ac:dyDescent="0.35">
      <c r="A7" s="95" t="s">
        <v>2688</v>
      </c>
      <c r="B7" s="78" t="s">
        <v>2710</v>
      </c>
      <c r="C7" s="80" t="s">
        <v>2711</v>
      </c>
      <c r="D7" s="82" t="s">
        <v>2712</v>
      </c>
      <c r="E7" s="82" t="s">
        <v>2713</v>
      </c>
      <c r="F7" s="83" t="s">
        <v>2694</v>
      </c>
      <c r="G7" s="83" t="s">
        <v>2705</v>
      </c>
      <c r="H7" s="83">
        <v>3</v>
      </c>
      <c r="I7" s="85" t="str">
        <f>IF(COUNTIF(J7:AW7,"&lt;&gt;")=0,"",SUMPRODUCT(((Recommendations[ImplStatus]="Implemented")+(Recommendations[ImplStatus]="Compensated"))*ISNUMBER(MATCH(Recommendations[Id],J7:AW7,0)))/COUNTIF(J7:AW7,"&lt;&gt;"))</f>
        <v/>
      </c>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98"/>
    </row>
    <row r="8" spans="1:49" ht="60" customHeight="1" outlineLevel="1" x14ac:dyDescent="0.35">
      <c r="A8" s="94" t="s">
        <v>2714</v>
      </c>
      <c r="B8" s="77">
        <v>2</v>
      </c>
      <c r="C8" s="79" t="s">
        <v>28</v>
      </c>
      <c r="D8" s="81" t="s">
        <v>2715</v>
      </c>
      <c r="E8" s="81" t="s">
        <v>28</v>
      </c>
      <c r="F8" s="77" t="s">
        <v>28</v>
      </c>
      <c r="G8" s="77" t="s">
        <v>28</v>
      </c>
      <c r="H8" s="77"/>
      <c r="I8" s="84" t="str">
        <f>IF(COUNTIF(J8:AW8,"&lt;&gt;")=0,"",SUMPRODUCT(((Recommendations[ImplStatus]="Implemented")+(Recommendations[ImplStatus]="Compensated"))*ISNUMBER(MATCH(Recommendations[Id],J8:AW8,0)))/COUNTIF(J8:AW8,"&lt;&gt;"))</f>
        <v/>
      </c>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97"/>
    </row>
    <row r="9" spans="1:49" ht="60" customHeight="1" x14ac:dyDescent="0.35">
      <c r="A9" s="95" t="s">
        <v>2714</v>
      </c>
      <c r="B9" s="78" t="s">
        <v>2716</v>
      </c>
      <c r="C9" s="80" t="s">
        <v>2717</v>
      </c>
      <c r="D9" s="82" t="s">
        <v>2718</v>
      </c>
      <c r="E9" s="82" t="s">
        <v>2719</v>
      </c>
      <c r="F9" s="83" t="s">
        <v>2720</v>
      </c>
      <c r="G9" s="83" t="s">
        <v>2695</v>
      </c>
      <c r="H9" s="83">
        <v>1</v>
      </c>
      <c r="I9" s="85" t="str">
        <f>IF(COUNTIF(J9:AW9,"&lt;&gt;")=0,"",SUMPRODUCT(((Recommendations[ImplStatus]="Implemented")+(Recommendations[ImplStatus]="Compensated"))*ISNUMBER(MATCH(Recommendations[Id],J9:AW9,0)))/COUNTIF(J9:AW9,"&lt;&gt;"))</f>
        <v/>
      </c>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98"/>
    </row>
    <row r="10" spans="1:49" ht="60" customHeight="1" x14ac:dyDescent="0.35">
      <c r="A10" s="95" t="s">
        <v>2714</v>
      </c>
      <c r="B10" s="78" t="s">
        <v>2721</v>
      </c>
      <c r="C10" s="80" t="s">
        <v>2722</v>
      </c>
      <c r="D10" s="82" t="s">
        <v>2723</v>
      </c>
      <c r="E10" s="82" t="s">
        <v>2724</v>
      </c>
      <c r="F10" s="83" t="s">
        <v>2720</v>
      </c>
      <c r="G10" s="83" t="s">
        <v>2695</v>
      </c>
      <c r="H10" s="83">
        <v>1</v>
      </c>
      <c r="I10" s="85" t="str">
        <f>IF(COUNTIF(J10:AW10,"&lt;&gt;")=0,"",SUMPRODUCT(((Recommendations[ImplStatus]="Implemented")+(Recommendations[ImplStatus]="Compensated"))*ISNUMBER(MATCH(Recommendations[Id],J10:AW10,0)))/COUNTIF(J10:AW10,"&lt;&gt;"))</f>
        <v/>
      </c>
      <c r="J10" s="87"/>
      <c r="K10" s="87"/>
      <c r="L10" s="87"/>
      <c r="M10" s="87"/>
      <c r="N10" s="87"/>
      <c r="O10" s="87"/>
      <c r="P10" s="87"/>
      <c r="Q10" s="87"/>
      <c r="R10" s="87"/>
      <c r="S10" s="87"/>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98"/>
    </row>
    <row r="11" spans="1:49" ht="60" customHeight="1" x14ac:dyDescent="0.35">
      <c r="A11" s="95" t="s">
        <v>2714</v>
      </c>
      <c r="B11" s="78" t="s">
        <v>2725</v>
      </c>
      <c r="C11" s="80" t="s">
        <v>2726</v>
      </c>
      <c r="D11" s="82" t="s">
        <v>2727</v>
      </c>
      <c r="E11" s="82" t="s">
        <v>2728</v>
      </c>
      <c r="F11" s="83" t="s">
        <v>2720</v>
      </c>
      <c r="G11" s="83" t="s">
        <v>2700</v>
      </c>
      <c r="H11" s="83">
        <v>1</v>
      </c>
      <c r="I11" s="85" t="str">
        <f>IF(COUNTIF(J11:AW11,"&lt;&gt;")=0,"",SUMPRODUCT(((Recommendations[ImplStatus]="Implemented")+(Recommendations[ImplStatus]="Compensated"))*ISNUMBER(MATCH(Recommendations[Id],J11:AW11,0)))/COUNTIF(J11:AW11,"&lt;&gt;"))</f>
        <v/>
      </c>
      <c r="J11" s="87"/>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98"/>
    </row>
    <row r="12" spans="1:49" ht="60" customHeight="1" x14ac:dyDescent="0.35">
      <c r="A12" s="95" t="s">
        <v>2714</v>
      </c>
      <c r="B12" s="78" t="s">
        <v>2729</v>
      </c>
      <c r="C12" s="80" t="s">
        <v>2730</v>
      </c>
      <c r="D12" s="82" t="s">
        <v>2731</v>
      </c>
      <c r="E12" s="82" t="s">
        <v>2732</v>
      </c>
      <c r="F12" s="83" t="s">
        <v>2720</v>
      </c>
      <c r="G12" s="83" t="s">
        <v>2705</v>
      </c>
      <c r="H12" s="83">
        <v>2</v>
      </c>
      <c r="I12" s="85" t="str">
        <f>IF(COUNTIF(J12:AW12,"&lt;&gt;")=0,"",SUMPRODUCT(((Recommendations[ImplStatus]="Implemented")+(Recommendations[ImplStatus]="Compensated"))*ISNUMBER(MATCH(Recommendations[Id],J12:AW12,0)))/COUNTIF(J12:AW12,"&lt;&gt;"))</f>
        <v/>
      </c>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98"/>
    </row>
    <row r="13" spans="1:49" ht="60" customHeight="1" x14ac:dyDescent="0.35">
      <c r="A13" s="95" t="s">
        <v>2714</v>
      </c>
      <c r="B13" s="78" t="s">
        <v>2733</v>
      </c>
      <c r="C13" s="80" t="s">
        <v>2734</v>
      </c>
      <c r="D13" s="82" t="s">
        <v>2735</v>
      </c>
      <c r="E13" s="82" t="s">
        <v>2736</v>
      </c>
      <c r="F13" s="83" t="s">
        <v>2720</v>
      </c>
      <c r="G13" s="83" t="s">
        <v>2737</v>
      </c>
      <c r="H13" s="83">
        <v>2</v>
      </c>
      <c r="I13" s="85">
        <f>IF(COUNTIF(J13:AW13,"&lt;&gt;")=0,"",SUMPRODUCT(((Recommendations[ImplStatus]="Implemented")+(Recommendations[ImplStatus]="Compensated"))*ISNUMBER(MATCH(Recommendations[Id],J13:AW13,0)))/COUNTIF(J13:AW13,"&lt;&gt;"))</f>
        <v>0</v>
      </c>
      <c r="J13" s="87" t="s">
        <v>1084</v>
      </c>
      <c r="K13" s="87" t="s">
        <v>1087</v>
      </c>
      <c r="L13" s="87" t="s">
        <v>2387</v>
      </c>
      <c r="M13" s="87" t="s">
        <v>2395</v>
      </c>
      <c r="N13" s="87"/>
      <c r="O13" s="87"/>
      <c r="P13" s="87"/>
      <c r="Q13" s="87"/>
      <c r="R13" s="87"/>
      <c r="S13" s="87"/>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98"/>
    </row>
    <row r="14" spans="1:49" ht="60" customHeight="1" x14ac:dyDescent="0.35">
      <c r="A14" s="95" t="s">
        <v>2714</v>
      </c>
      <c r="B14" s="78" t="s">
        <v>2738</v>
      </c>
      <c r="C14" s="80" t="s">
        <v>2739</v>
      </c>
      <c r="D14" s="82" t="s">
        <v>2740</v>
      </c>
      <c r="E14" s="82" t="s">
        <v>2741</v>
      </c>
      <c r="F14" s="83" t="s">
        <v>2720</v>
      </c>
      <c r="G14" s="83" t="s">
        <v>2737</v>
      </c>
      <c r="H14" s="83">
        <v>2</v>
      </c>
      <c r="I14" s="85">
        <f>IF(COUNTIF(J14:AW14,"&lt;&gt;")=0,"",SUMPRODUCT(((Recommendations[ImplStatus]="Implemented")+(Recommendations[ImplStatus]="Compensated"))*ISNUMBER(MATCH(Recommendations[Id],J14:AW14,0)))/COUNTIF(J14:AW14,"&lt;&gt;"))</f>
        <v>0</v>
      </c>
      <c r="J14" s="87" t="s">
        <v>1347</v>
      </c>
      <c r="K14" s="87" t="s">
        <v>1350</v>
      </c>
      <c r="L14" s="87" t="s">
        <v>1353</v>
      </c>
      <c r="M14" s="87" t="s">
        <v>1616</v>
      </c>
      <c r="N14" s="87"/>
      <c r="O14" s="87"/>
      <c r="P14" s="87"/>
      <c r="Q14" s="87"/>
      <c r="R14" s="87"/>
      <c r="S14" s="87"/>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98"/>
    </row>
    <row r="15" spans="1:49" ht="60" customHeight="1" x14ac:dyDescent="0.35">
      <c r="A15" s="95" t="s">
        <v>2714</v>
      </c>
      <c r="B15" s="78" t="s">
        <v>2742</v>
      </c>
      <c r="C15" s="80" t="s">
        <v>2743</v>
      </c>
      <c r="D15" s="82" t="s">
        <v>2744</v>
      </c>
      <c r="E15" s="82" t="s">
        <v>2745</v>
      </c>
      <c r="F15" s="83" t="s">
        <v>2720</v>
      </c>
      <c r="G15" s="83" t="s">
        <v>2737</v>
      </c>
      <c r="H15" s="83">
        <v>3</v>
      </c>
      <c r="I15" s="85" t="str">
        <f>IF(COUNTIF(J15:AW15,"&lt;&gt;")=0,"",SUMPRODUCT(((Recommendations[ImplStatus]="Implemented")+(Recommendations[ImplStatus]="Compensated"))*ISNUMBER(MATCH(Recommendations[Id],J15:AW15,0)))/COUNTIF(J15:AW15,"&lt;&gt;"))</f>
        <v/>
      </c>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98"/>
    </row>
    <row r="16" spans="1:49" ht="60" customHeight="1" outlineLevel="1" x14ac:dyDescent="0.35">
      <c r="A16" s="94" t="s">
        <v>2746</v>
      </c>
      <c r="B16" s="77">
        <v>3</v>
      </c>
      <c r="C16" s="79" t="s">
        <v>28</v>
      </c>
      <c r="D16" s="81" t="s">
        <v>2747</v>
      </c>
      <c r="E16" s="81" t="s">
        <v>28</v>
      </c>
      <c r="F16" s="77" t="s">
        <v>28</v>
      </c>
      <c r="G16" s="77" t="s">
        <v>28</v>
      </c>
      <c r="H16" s="77"/>
      <c r="I16" s="84" t="str">
        <f>IF(COUNTIF(J16:AW16,"&lt;&gt;")=0,"",SUMPRODUCT(((Recommendations[ImplStatus]="Implemented")+(Recommendations[ImplStatus]="Compensated"))*ISNUMBER(MATCH(Recommendations[Id],J16:AW16,0)))/COUNTIF(J16:AW16,"&lt;&gt;"))</f>
        <v/>
      </c>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97"/>
    </row>
    <row r="17" spans="1:49" ht="60" customHeight="1" x14ac:dyDescent="0.35">
      <c r="A17" s="95" t="s">
        <v>2746</v>
      </c>
      <c r="B17" s="78" t="s">
        <v>2748</v>
      </c>
      <c r="C17" s="80" t="s">
        <v>2749</v>
      </c>
      <c r="D17" s="82" t="s">
        <v>2750</v>
      </c>
      <c r="E17" s="82" t="s">
        <v>2751</v>
      </c>
      <c r="F17" s="83" t="s">
        <v>2752</v>
      </c>
      <c r="G17" s="83" t="s">
        <v>2753</v>
      </c>
      <c r="H17" s="83">
        <v>1</v>
      </c>
      <c r="I17" s="85" t="str">
        <f>IF(COUNTIF(J17:AW17,"&lt;&gt;")=0,"",SUMPRODUCT(((Recommendations[ImplStatus]="Implemented")+(Recommendations[ImplStatus]="Compensated"))*ISNUMBER(MATCH(Recommendations[Id],J17:AW17,0)))/COUNTIF(J17:AW17,"&lt;&gt;"))</f>
        <v/>
      </c>
      <c r="J17" s="87"/>
      <c r="K17" s="87"/>
      <c r="L17" s="87"/>
      <c r="M17" s="87"/>
      <c r="N17" s="87"/>
      <c r="O17" s="87"/>
      <c r="P17" s="87"/>
      <c r="Q17" s="87"/>
      <c r="R17" s="87"/>
      <c r="S17" s="87"/>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98"/>
    </row>
    <row r="18" spans="1:49" ht="60" customHeight="1" x14ac:dyDescent="0.35">
      <c r="A18" s="95" t="s">
        <v>2746</v>
      </c>
      <c r="B18" s="78" t="s">
        <v>2754</v>
      </c>
      <c r="C18" s="80" t="s">
        <v>2755</v>
      </c>
      <c r="D18" s="82" t="s">
        <v>2756</v>
      </c>
      <c r="E18" s="82" t="s">
        <v>2757</v>
      </c>
      <c r="F18" s="83" t="s">
        <v>2752</v>
      </c>
      <c r="G18" s="83" t="s">
        <v>2695</v>
      </c>
      <c r="H18" s="83">
        <v>1</v>
      </c>
      <c r="I18" s="85" t="str">
        <f>IF(COUNTIF(J18:AW18,"&lt;&gt;")=0,"",SUMPRODUCT(((Recommendations[ImplStatus]="Implemented")+(Recommendations[ImplStatus]="Compensated"))*ISNUMBER(MATCH(Recommendations[Id],J18:AW18,0)))/COUNTIF(J18:AW18,"&lt;&gt;"))</f>
        <v/>
      </c>
      <c r="J18" s="87"/>
      <c r="K18" s="87"/>
      <c r="L18" s="87"/>
      <c r="M18" s="87"/>
      <c r="N18" s="87"/>
      <c r="O18" s="87"/>
      <c r="P18" s="87"/>
      <c r="Q18" s="87"/>
      <c r="R18" s="87"/>
      <c r="S18" s="87"/>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98"/>
    </row>
    <row r="19" spans="1:49" ht="60" customHeight="1" x14ac:dyDescent="0.35">
      <c r="A19" s="95" t="s">
        <v>2746</v>
      </c>
      <c r="B19" s="78" t="s">
        <v>2758</v>
      </c>
      <c r="C19" s="80" t="s">
        <v>2759</v>
      </c>
      <c r="D19" s="82" t="s">
        <v>2760</v>
      </c>
      <c r="E19" s="82" t="s">
        <v>2761</v>
      </c>
      <c r="F19" s="83" t="s">
        <v>2752</v>
      </c>
      <c r="G19" s="83" t="s">
        <v>2737</v>
      </c>
      <c r="H19" s="83">
        <v>1</v>
      </c>
      <c r="I19" s="85">
        <f>IF(COUNTIF(J19:AW19,"&lt;&gt;")=0,"",SUMPRODUCT(((Recommendations[ImplStatus]="Implemented")+(Recommendations[ImplStatus]="Compensated"))*ISNUMBER(MATCH(Recommendations[Id],J19:AW19,0)))/COUNTIF(J19:AW19,"&lt;&gt;"))</f>
        <v>0</v>
      </c>
      <c r="J19" s="87" t="s">
        <v>1284</v>
      </c>
      <c r="K19" s="87" t="s">
        <v>1952</v>
      </c>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98"/>
    </row>
    <row r="20" spans="1:49" ht="60" customHeight="1" x14ac:dyDescent="0.35">
      <c r="A20" s="95" t="s">
        <v>2746</v>
      </c>
      <c r="B20" s="78" t="s">
        <v>2762</v>
      </c>
      <c r="C20" s="80" t="s">
        <v>2763</v>
      </c>
      <c r="D20" s="82" t="s">
        <v>2764</v>
      </c>
      <c r="E20" s="82" t="s">
        <v>2765</v>
      </c>
      <c r="F20" s="83" t="s">
        <v>2752</v>
      </c>
      <c r="G20" s="83" t="s">
        <v>2737</v>
      </c>
      <c r="H20" s="83">
        <v>1</v>
      </c>
      <c r="I20" s="85" t="str">
        <f>IF(COUNTIF(J20:AW20,"&lt;&gt;")=0,"",SUMPRODUCT(((Recommendations[ImplStatus]="Implemented")+(Recommendations[ImplStatus]="Compensated"))*ISNUMBER(MATCH(Recommendations[Id],J20:AW20,0)))/COUNTIF(J20:AW20,"&lt;&gt;"))</f>
        <v/>
      </c>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98"/>
    </row>
    <row r="21" spans="1:49" ht="60" customHeight="1" x14ac:dyDescent="0.35">
      <c r="A21" s="95" t="s">
        <v>2746</v>
      </c>
      <c r="B21" s="78" t="s">
        <v>2766</v>
      </c>
      <c r="C21" s="80" t="s">
        <v>2767</v>
      </c>
      <c r="D21" s="82" t="s">
        <v>2768</v>
      </c>
      <c r="E21" s="82" t="s">
        <v>2769</v>
      </c>
      <c r="F21" s="83" t="s">
        <v>2752</v>
      </c>
      <c r="G21" s="83" t="s">
        <v>2737</v>
      </c>
      <c r="H21" s="83">
        <v>1</v>
      </c>
      <c r="I21" s="85" t="str">
        <f>IF(COUNTIF(J21:AW21,"&lt;&gt;")=0,"",SUMPRODUCT(((Recommendations[ImplStatus]="Implemented")+(Recommendations[ImplStatus]="Compensated"))*ISNUMBER(MATCH(Recommendations[Id],J21:AW21,0)))/COUNTIF(J21:AW21,"&lt;&gt;"))</f>
        <v/>
      </c>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98"/>
    </row>
    <row r="22" spans="1:49" ht="60" customHeight="1" x14ac:dyDescent="0.35">
      <c r="A22" s="95" t="s">
        <v>2746</v>
      </c>
      <c r="B22" s="78" t="s">
        <v>2770</v>
      </c>
      <c r="C22" s="80" t="s">
        <v>2771</v>
      </c>
      <c r="D22" s="82" t="s">
        <v>2772</v>
      </c>
      <c r="E22" s="82" t="s">
        <v>2773</v>
      </c>
      <c r="F22" s="83" t="s">
        <v>2752</v>
      </c>
      <c r="G22" s="83" t="s">
        <v>2737</v>
      </c>
      <c r="H22" s="83">
        <v>1</v>
      </c>
      <c r="I22" s="85">
        <f>IF(COUNTIF(J22:AW22,"&lt;&gt;")=0,"",SUMPRODUCT(((Recommendations[ImplStatus]="Implemented")+(Recommendations[ImplStatus]="Compensated"))*ISNUMBER(MATCH(Recommendations[Id],J22:AW22,0)))/COUNTIF(J22:AW22,"&lt;&gt;"))</f>
        <v>0</v>
      </c>
      <c r="J22" s="87" t="s">
        <v>1063</v>
      </c>
      <c r="K22" s="87" t="s">
        <v>1108</v>
      </c>
      <c r="L22" s="87" t="s">
        <v>1116</v>
      </c>
      <c r="M22" s="87" t="s">
        <v>1122</v>
      </c>
      <c r="N22" s="87" t="s">
        <v>1132</v>
      </c>
      <c r="O22" s="87" t="s">
        <v>1135</v>
      </c>
      <c r="P22" s="87" t="s">
        <v>1143</v>
      </c>
      <c r="Q22" s="87" t="s">
        <v>1151</v>
      </c>
      <c r="R22" s="87" t="s">
        <v>1154</v>
      </c>
      <c r="S22" s="87" t="s">
        <v>1157</v>
      </c>
      <c r="T22" s="87" t="s">
        <v>1168</v>
      </c>
      <c r="U22" s="87" t="s">
        <v>1178</v>
      </c>
      <c r="V22" s="87" t="s">
        <v>1185</v>
      </c>
      <c r="W22" s="87" t="s">
        <v>1188</v>
      </c>
      <c r="X22" s="87" t="s">
        <v>1191</v>
      </c>
      <c r="Y22" s="87" t="s">
        <v>1194</v>
      </c>
      <c r="Z22" s="87" t="s">
        <v>1197</v>
      </c>
      <c r="AA22" s="87" t="s">
        <v>1205</v>
      </c>
      <c r="AB22" s="87" t="s">
        <v>1208</v>
      </c>
      <c r="AC22" s="87" t="s">
        <v>1214</v>
      </c>
      <c r="AD22" s="87" t="s">
        <v>1221</v>
      </c>
      <c r="AE22" s="87" t="s">
        <v>1224</v>
      </c>
      <c r="AF22" s="87" t="s">
        <v>1232</v>
      </c>
      <c r="AG22" s="87" t="s">
        <v>1243</v>
      </c>
      <c r="AH22" s="87" t="s">
        <v>1252</v>
      </c>
      <c r="AI22" s="87" t="s">
        <v>1261</v>
      </c>
      <c r="AJ22" s="87" t="s">
        <v>1270</v>
      </c>
      <c r="AK22" s="87" t="s">
        <v>1276</v>
      </c>
      <c r="AL22" s="87" t="s">
        <v>1718</v>
      </c>
      <c r="AM22" s="87" t="s">
        <v>1907</v>
      </c>
      <c r="AN22" s="87"/>
      <c r="AO22" s="87"/>
      <c r="AP22" s="87"/>
      <c r="AQ22" s="87"/>
      <c r="AR22" s="87"/>
      <c r="AS22" s="87"/>
      <c r="AT22" s="87"/>
      <c r="AU22" s="87"/>
      <c r="AV22" s="87"/>
      <c r="AW22" s="98"/>
    </row>
    <row r="23" spans="1:49" ht="60" customHeight="1" x14ac:dyDescent="0.35">
      <c r="A23" s="95" t="s">
        <v>2746</v>
      </c>
      <c r="B23" s="78" t="s">
        <v>2774</v>
      </c>
      <c r="C23" s="80" t="s">
        <v>2775</v>
      </c>
      <c r="D23" s="82" t="s">
        <v>2776</v>
      </c>
      <c r="E23" s="82" t="s">
        <v>2777</v>
      </c>
      <c r="F23" s="83" t="s">
        <v>2752</v>
      </c>
      <c r="G23" s="83" t="s">
        <v>2695</v>
      </c>
      <c r="H23" s="83">
        <v>2</v>
      </c>
      <c r="I23" s="85" t="str">
        <f>IF(COUNTIF(J23:AW23,"&lt;&gt;")=0,"",SUMPRODUCT(((Recommendations[ImplStatus]="Implemented")+(Recommendations[ImplStatus]="Compensated"))*ISNUMBER(MATCH(Recommendations[Id],J23:AW23,0)))/COUNTIF(J23:AW23,"&lt;&gt;"))</f>
        <v/>
      </c>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98"/>
    </row>
    <row r="24" spans="1:49" ht="60" customHeight="1" x14ac:dyDescent="0.35">
      <c r="A24" s="95" t="s">
        <v>2746</v>
      </c>
      <c r="B24" s="78" t="s">
        <v>2778</v>
      </c>
      <c r="C24" s="80" t="s">
        <v>2779</v>
      </c>
      <c r="D24" s="82" t="s">
        <v>2780</v>
      </c>
      <c r="E24" s="82" t="s">
        <v>2781</v>
      </c>
      <c r="F24" s="83" t="s">
        <v>2752</v>
      </c>
      <c r="G24" s="83" t="s">
        <v>2695</v>
      </c>
      <c r="H24" s="83">
        <v>2</v>
      </c>
      <c r="I24" s="85" t="str">
        <f>IF(COUNTIF(J24:AW24,"&lt;&gt;")=0,"",SUMPRODUCT(((Recommendations[ImplStatus]="Implemented")+(Recommendations[ImplStatus]="Compensated"))*ISNUMBER(MATCH(Recommendations[Id],J24:AW24,0)))/COUNTIF(J24:AW24,"&lt;&gt;"))</f>
        <v/>
      </c>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98"/>
    </row>
    <row r="25" spans="1:49" ht="60" customHeight="1" x14ac:dyDescent="0.35">
      <c r="A25" s="95" t="s">
        <v>2746</v>
      </c>
      <c r="B25" s="78" t="s">
        <v>2782</v>
      </c>
      <c r="C25" s="80" t="s">
        <v>2783</v>
      </c>
      <c r="D25" s="82" t="s">
        <v>2784</v>
      </c>
      <c r="E25" s="82" t="s">
        <v>2785</v>
      </c>
      <c r="F25" s="83" t="s">
        <v>2752</v>
      </c>
      <c r="G25" s="83" t="s">
        <v>2737</v>
      </c>
      <c r="H25" s="83">
        <v>2</v>
      </c>
      <c r="I25" s="85">
        <f>IF(COUNTIF(J25:AW25,"&lt;&gt;")=0,"",SUMPRODUCT(((Recommendations[ImplStatus]="Implemented")+(Recommendations[ImplStatus]="Compensated"))*ISNUMBER(MATCH(Recommendations[Id],J25:AW25,0)))/COUNTIF(J25:AW25,"&lt;&gt;"))</f>
        <v>0</v>
      </c>
      <c r="J25" s="87" t="s">
        <v>1208</v>
      </c>
      <c r="K25" s="87" t="s">
        <v>1224</v>
      </c>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98"/>
    </row>
    <row r="26" spans="1:49" ht="60" customHeight="1" x14ac:dyDescent="0.35">
      <c r="A26" s="95" t="s">
        <v>2746</v>
      </c>
      <c r="B26" s="78" t="s">
        <v>2786</v>
      </c>
      <c r="C26" s="80" t="s">
        <v>2787</v>
      </c>
      <c r="D26" s="82" t="s">
        <v>2788</v>
      </c>
      <c r="E26" s="82" t="s">
        <v>2789</v>
      </c>
      <c r="F26" s="83" t="s">
        <v>2752</v>
      </c>
      <c r="G26" s="83" t="s">
        <v>2737</v>
      </c>
      <c r="H26" s="83">
        <v>2</v>
      </c>
      <c r="I26" s="85">
        <f>IF(COUNTIF(J26:AW26,"&lt;&gt;")=0,"",SUMPRODUCT(((Recommendations[ImplStatus]="Implemented")+(Recommendations[ImplStatus]="Compensated"))*ISNUMBER(MATCH(Recommendations[Id],J26:AW26,0)))/COUNTIF(J26:AW26,"&lt;&gt;"))</f>
        <v>0</v>
      </c>
      <c r="J26" s="87" t="s">
        <v>181</v>
      </c>
      <c r="K26" s="87" t="s">
        <v>430</v>
      </c>
      <c r="L26" s="87" t="s">
        <v>1297</v>
      </c>
      <c r="M26" s="87" t="s">
        <v>1422</v>
      </c>
      <c r="N26" s="87" t="s">
        <v>1430</v>
      </c>
      <c r="O26" s="87" t="s">
        <v>1438</v>
      </c>
      <c r="P26" s="87" t="s">
        <v>1446</v>
      </c>
      <c r="Q26" s="87" t="s">
        <v>1458</v>
      </c>
      <c r="R26" s="87" t="s">
        <v>1624</v>
      </c>
      <c r="S26" s="87" t="s">
        <v>1683</v>
      </c>
      <c r="T26" s="87" t="s">
        <v>1699</v>
      </c>
      <c r="U26" s="87" t="s">
        <v>1737</v>
      </c>
      <c r="V26" s="87" t="s">
        <v>1745</v>
      </c>
      <c r="W26" s="87" t="s">
        <v>1753</v>
      </c>
      <c r="X26" s="87" t="s">
        <v>1761</v>
      </c>
      <c r="Y26" s="87" t="s">
        <v>1826</v>
      </c>
      <c r="Z26" s="87" t="s">
        <v>1834</v>
      </c>
      <c r="AA26" s="87" t="s">
        <v>1841</v>
      </c>
      <c r="AB26" s="87" t="s">
        <v>1848</v>
      </c>
      <c r="AC26" s="87" t="s">
        <v>1944</v>
      </c>
      <c r="AD26" s="87" t="s">
        <v>1978</v>
      </c>
      <c r="AE26" s="87" t="s">
        <v>1986</v>
      </c>
      <c r="AF26" s="87" t="s">
        <v>1994</v>
      </c>
      <c r="AG26" s="87" t="s">
        <v>2119</v>
      </c>
      <c r="AH26" s="87" t="s">
        <v>2127</v>
      </c>
      <c r="AI26" s="87" t="s">
        <v>2283</v>
      </c>
      <c r="AJ26" s="87" t="s">
        <v>2290</v>
      </c>
      <c r="AK26" s="87" t="s">
        <v>2297</v>
      </c>
      <c r="AL26" s="87" t="s">
        <v>2305</v>
      </c>
      <c r="AM26" s="87" t="s">
        <v>2307</v>
      </c>
      <c r="AN26" s="87" t="s">
        <v>2309</v>
      </c>
      <c r="AO26" s="87"/>
      <c r="AP26" s="87"/>
      <c r="AQ26" s="87"/>
      <c r="AR26" s="87"/>
      <c r="AS26" s="87"/>
      <c r="AT26" s="87"/>
      <c r="AU26" s="87"/>
      <c r="AV26" s="87"/>
      <c r="AW26" s="98"/>
    </row>
    <row r="27" spans="1:49" ht="60" customHeight="1" x14ac:dyDescent="0.35">
      <c r="A27" s="95" t="s">
        <v>2746</v>
      </c>
      <c r="B27" s="78" t="s">
        <v>2790</v>
      </c>
      <c r="C27" s="80" t="s">
        <v>2791</v>
      </c>
      <c r="D27" s="82" t="s">
        <v>2792</v>
      </c>
      <c r="E27" s="82" t="s">
        <v>2793</v>
      </c>
      <c r="F27" s="83" t="s">
        <v>2752</v>
      </c>
      <c r="G27" s="83" t="s">
        <v>2737</v>
      </c>
      <c r="H27" s="83">
        <v>2</v>
      </c>
      <c r="I27" s="85">
        <f>IF(COUNTIF(J27:AW27,"&lt;&gt;")=0,"",SUMPRODUCT(((Recommendations[ImplStatus]="Implemented")+(Recommendations[ImplStatus]="Compensated"))*ISNUMBER(MATCH(Recommendations[Id],J27:AW27,0)))/COUNTIF(J27:AW27,"&lt;&gt;"))</f>
        <v>0</v>
      </c>
      <c r="J27" s="87" t="s">
        <v>181</v>
      </c>
      <c r="K27" s="87" t="s">
        <v>1458</v>
      </c>
      <c r="L27" s="87" t="s">
        <v>1520</v>
      </c>
      <c r="M27" s="87" t="s">
        <v>2119</v>
      </c>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98"/>
    </row>
    <row r="28" spans="1:49" ht="60" customHeight="1" x14ac:dyDescent="0.35">
      <c r="A28" s="95" t="s">
        <v>2746</v>
      </c>
      <c r="B28" s="78" t="s">
        <v>2794</v>
      </c>
      <c r="C28" s="80" t="s">
        <v>2795</v>
      </c>
      <c r="D28" s="82" t="s">
        <v>2796</v>
      </c>
      <c r="E28" s="82" t="s">
        <v>2797</v>
      </c>
      <c r="F28" s="83" t="s">
        <v>2752</v>
      </c>
      <c r="G28" s="83" t="s">
        <v>2737</v>
      </c>
      <c r="H28" s="83">
        <v>2</v>
      </c>
      <c r="I28" s="85">
        <f>IF(COUNTIF(J28:AW28,"&lt;&gt;")=0,"",SUMPRODUCT(((Recommendations[ImplStatus]="Implemented")+(Recommendations[ImplStatus]="Compensated"))*ISNUMBER(MATCH(Recommendations[Id],J28:AW28,0)))/COUNTIF(J28:AW28,"&lt;&gt;"))</f>
        <v>0</v>
      </c>
      <c r="J28" s="87" t="s">
        <v>1095</v>
      </c>
      <c r="K28" s="87" t="s">
        <v>1129</v>
      </c>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98"/>
    </row>
    <row r="29" spans="1:49" ht="60" customHeight="1" x14ac:dyDescent="0.35">
      <c r="A29" s="95" t="s">
        <v>2746</v>
      </c>
      <c r="B29" s="78" t="s">
        <v>2798</v>
      </c>
      <c r="C29" s="80" t="s">
        <v>2799</v>
      </c>
      <c r="D29" s="82" t="s">
        <v>2800</v>
      </c>
      <c r="E29" s="82" t="s">
        <v>2801</v>
      </c>
      <c r="F29" s="83" t="s">
        <v>2752</v>
      </c>
      <c r="G29" s="83" t="s">
        <v>2737</v>
      </c>
      <c r="H29" s="83">
        <v>3</v>
      </c>
      <c r="I29" s="85" t="str">
        <f>IF(COUNTIF(J29:AW29,"&lt;&gt;")=0,"",SUMPRODUCT(((Recommendations[ImplStatus]="Implemented")+(Recommendations[ImplStatus]="Compensated"))*ISNUMBER(MATCH(Recommendations[Id],J29:AW29,0)))/COUNTIF(J29:AW29,"&lt;&gt;"))</f>
        <v/>
      </c>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98"/>
    </row>
    <row r="30" spans="1:49" ht="60" customHeight="1" x14ac:dyDescent="0.35">
      <c r="A30" s="95" t="s">
        <v>2746</v>
      </c>
      <c r="B30" s="78" t="s">
        <v>2802</v>
      </c>
      <c r="C30" s="80" t="s">
        <v>2803</v>
      </c>
      <c r="D30" s="82" t="s">
        <v>2804</v>
      </c>
      <c r="E30" s="82" t="s">
        <v>2805</v>
      </c>
      <c r="F30" s="83" t="s">
        <v>2752</v>
      </c>
      <c r="G30" s="83" t="s">
        <v>2705</v>
      </c>
      <c r="H30" s="83">
        <v>3</v>
      </c>
      <c r="I30" s="85" t="str">
        <f>IF(COUNTIF(J30:AW30,"&lt;&gt;")=0,"",SUMPRODUCT(((Recommendations[ImplStatus]="Implemented")+(Recommendations[ImplStatus]="Compensated"))*ISNUMBER(MATCH(Recommendations[Id],J30:AW30,0)))/COUNTIF(J30:AW30,"&lt;&gt;"))</f>
        <v/>
      </c>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98"/>
    </row>
    <row r="31" spans="1:49" ht="60" customHeight="1" outlineLevel="1" x14ac:dyDescent="0.35">
      <c r="A31" s="94" t="s">
        <v>2806</v>
      </c>
      <c r="B31" s="77">
        <v>4</v>
      </c>
      <c r="C31" s="79" t="s">
        <v>28</v>
      </c>
      <c r="D31" s="81" t="s">
        <v>2807</v>
      </c>
      <c r="E31" s="81" t="s">
        <v>28</v>
      </c>
      <c r="F31" s="77" t="s">
        <v>28</v>
      </c>
      <c r="G31" s="77" t="s">
        <v>28</v>
      </c>
      <c r="H31" s="77"/>
      <c r="I31" s="84" t="str">
        <f>IF(COUNTIF(J31:AW31,"&lt;&gt;")=0,"",SUMPRODUCT(((Recommendations[ImplStatus]="Implemented")+(Recommendations[ImplStatus]="Compensated"))*ISNUMBER(MATCH(Recommendations[Id],J31:AW31,0)))/COUNTIF(J31:AW31,"&lt;&gt;"))</f>
        <v/>
      </c>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86"/>
      <c r="AM31" s="86"/>
      <c r="AN31" s="86"/>
      <c r="AO31" s="86"/>
      <c r="AP31" s="86"/>
      <c r="AQ31" s="86"/>
      <c r="AR31" s="86"/>
      <c r="AS31" s="86"/>
      <c r="AT31" s="86"/>
      <c r="AU31" s="86"/>
      <c r="AV31" s="86"/>
      <c r="AW31" s="97"/>
    </row>
    <row r="32" spans="1:49" ht="60" customHeight="1" x14ac:dyDescent="0.35">
      <c r="A32" s="95" t="s">
        <v>2806</v>
      </c>
      <c r="B32" s="78" t="s">
        <v>2808</v>
      </c>
      <c r="C32" s="80" t="s">
        <v>2809</v>
      </c>
      <c r="D32" s="82" t="s">
        <v>2810</v>
      </c>
      <c r="E32" s="82" t="s">
        <v>2811</v>
      </c>
      <c r="F32" s="83" t="s">
        <v>2812</v>
      </c>
      <c r="G32" s="83" t="s">
        <v>2753</v>
      </c>
      <c r="H32" s="83">
        <v>1</v>
      </c>
      <c r="I32" s="85">
        <f>IF(COUNTIF(J32:AW32,"&lt;&gt;")=0,"",SUMPRODUCT(((Recommendations[ImplStatus]="Implemented")+(Recommendations[ImplStatus]="Compensated"))*ISNUMBER(MATCH(Recommendations[Id],J32:AW32,0)))/COUNTIF(J32:AW32,"&lt;&gt;"))</f>
        <v>0</v>
      </c>
      <c r="J32" s="87" t="s">
        <v>603</v>
      </c>
      <c r="K32" s="87" t="s">
        <v>611</v>
      </c>
      <c r="L32" s="87" t="s">
        <v>617</v>
      </c>
      <c r="M32" s="87" t="s">
        <v>625</v>
      </c>
      <c r="N32" s="87" t="s">
        <v>633</v>
      </c>
      <c r="O32" s="87" t="s">
        <v>640</v>
      </c>
      <c r="P32" s="87" t="s">
        <v>648</v>
      </c>
      <c r="Q32" s="87" t="s">
        <v>655</v>
      </c>
      <c r="R32" s="87" t="s">
        <v>1039</v>
      </c>
      <c r="S32" s="87" t="s">
        <v>1537</v>
      </c>
      <c r="T32" s="87" t="s">
        <v>1545</v>
      </c>
      <c r="U32" s="87" t="s">
        <v>1710</v>
      </c>
      <c r="V32" s="87" t="s">
        <v>1787</v>
      </c>
      <c r="W32" s="87" t="s">
        <v>1936</v>
      </c>
      <c r="X32" s="87" t="s">
        <v>1952</v>
      </c>
      <c r="Y32" s="87" t="s">
        <v>2192</v>
      </c>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98"/>
    </row>
    <row r="33" spans="1:49" ht="60" customHeight="1" x14ac:dyDescent="0.35">
      <c r="A33" s="95" t="s">
        <v>2806</v>
      </c>
      <c r="B33" s="78" t="s">
        <v>2813</v>
      </c>
      <c r="C33" s="80" t="s">
        <v>2814</v>
      </c>
      <c r="D33" s="82" t="s">
        <v>2815</v>
      </c>
      <c r="E33" s="82" t="s">
        <v>2816</v>
      </c>
      <c r="F33" s="83" t="s">
        <v>2812</v>
      </c>
      <c r="G33" s="83" t="s">
        <v>2753</v>
      </c>
      <c r="H33" s="83">
        <v>1</v>
      </c>
      <c r="I33" s="85">
        <f>IF(COUNTIF(J33:AW33,"&lt;&gt;")=0,"",SUMPRODUCT(((Recommendations[ImplStatus]="Implemented")+(Recommendations[ImplStatus]="Compensated"))*ISNUMBER(MATCH(Recommendations[Id],J33:AW33,0)))/COUNTIF(J33:AW33,"&lt;&gt;"))</f>
        <v>0</v>
      </c>
      <c r="J33" s="87" t="s">
        <v>1305</v>
      </c>
      <c r="K33" s="87" t="s">
        <v>1308</v>
      </c>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98"/>
    </row>
    <row r="34" spans="1:49" ht="60" customHeight="1" x14ac:dyDescent="0.35">
      <c r="A34" s="95" t="s">
        <v>2806</v>
      </c>
      <c r="B34" s="78" t="s">
        <v>2817</v>
      </c>
      <c r="C34" s="80" t="s">
        <v>2818</v>
      </c>
      <c r="D34" s="82" t="s">
        <v>2819</v>
      </c>
      <c r="E34" s="82" t="s">
        <v>2820</v>
      </c>
      <c r="F34" s="83" t="s">
        <v>2694</v>
      </c>
      <c r="G34" s="83" t="s">
        <v>2737</v>
      </c>
      <c r="H34" s="83">
        <v>1</v>
      </c>
      <c r="I34" s="85">
        <f>IF(COUNTIF(J34:AW34,"&lt;&gt;")=0,"",SUMPRODUCT(((Recommendations[ImplStatus]="Implemented")+(Recommendations[ImplStatus]="Compensated"))*ISNUMBER(MATCH(Recommendations[Id],J34:AW34,0)))/COUNTIF(J34:AW34,"&lt;&gt;"))</f>
        <v>0</v>
      </c>
      <c r="J34" s="87" t="s">
        <v>1537</v>
      </c>
      <c r="K34" s="87" t="s">
        <v>1545</v>
      </c>
      <c r="L34" s="87" t="s">
        <v>1550</v>
      </c>
      <c r="M34" s="87" t="s">
        <v>1557</v>
      </c>
      <c r="N34" s="87" t="s">
        <v>1562</v>
      </c>
      <c r="O34" s="87" t="s">
        <v>1565</v>
      </c>
      <c r="P34" s="87" t="s">
        <v>1568</v>
      </c>
      <c r="Q34" s="87" t="s">
        <v>1571</v>
      </c>
      <c r="R34" s="87" t="s">
        <v>1574</v>
      </c>
      <c r="S34" s="87" t="s">
        <v>1577</v>
      </c>
      <c r="T34" s="87" t="s">
        <v>1580</v>
      </c>
      <c r="U34" s="87" t="s">
        <v>1583</v>
      </c>
      <c r="V34" s="87" t="s">
        <v>1586</v>
      </c>
      <c r="W34" s="87" t="s">
        <v>1589</v>
      </c>
      <c r="X34" s="87" t="s">
        <v>2005</v>
      </c>
      <c r="Y34" s="87" t="s">
        <v>2013</v>
      </c>
      <c r="Z34" s="87" t="s">
        <v>2021</v>
      </c>
      <c r="AA34" s="87" t="s">
        <v>2029</v>
      </c>
      <c r="AB34" s="87" t="s">
        <v>2037</v>
      </c>
      <c r="AC34" s="87" t="s">
        <v>2045</v>
      </c>
      <c r="AD34" s="87" t="s">
        <v>2053</v>
      </c>
      <c r="AE34" s="87" t="s">
        <v>2056</v>
      </c>
      <c r="AF34" s="87" t="s">
        <v>2059</v>
      </c>
      <c r="AG34" s="87" t="s">
        <v>2062</v>
      </c>
      <c r="AH34" s="87"/>
      <c r="AI34" s="87"/>
      <c r="AJ34" s="87"/>
      <c r="AK34" s="87"/>
      <c r="AL34" s="87"/>
      <c r="AM34" s="87"/>
      <c r="AN34" s="87"/>
      <c r="AO34" s="87"/>
      <c r="AP34" s="87"/>
      <c r="AQ34" s="87"/>
      <c r="AR34" s="87"/>
      <c r="AS34" s="87"/>
      <c r="AT34" s="87"/>
      <c r="AU34" s="87"/>
      <c r="AV34" s="87"/>
      <c r="AW34" s="98"/>
    </row>
    <row r="35" spans="1:49" ht="60" customHeight="1" x14ac:dyDescent="0.35">
      <c r="A35" s="95" t="s">
        <v>2806</v>
      </c>
      <c r="B35" s="78" t="s">
        <v>2821</v>
      </c>
      <c r="C35" s="80" t="s">
        <v>2822</v>
      </c>
      <c r="D35" s="82" t="s">
        <v>2823</v>
      </c>
      <c r="E35" s="82" t="s">
        <v>2824</v>
      </c>
      <c r="F35" s="83" t="s">
        <v>2694</v>
      </c>
      <c r="G35" s="83" t="s">
        <v>2737</v>
      </c>
      <c r="H35" s="83">
        <v>1</v>
      </c>
      <c r="I35" s="85">
        <f>IF(COUNTIF(J35:AW35,"&lt;&gt;")=0,"",SUMPRODUCT(((Recommendations[ImplStatus]="Implemented")+(Recommendations[ImplStatus]="Compensated"))*ISNUMBER(MATCH(Recommendations[Id],J35:AW35,0)))/COUNTIF(J35:AW35,"&lt;&gt;"))</f>
        <v>0</v>
      </c>
      <c r="J35" s="87" t="s">
        <v>1390</v>
      </c>
      <c r="K35" s="87" t="s">
        <v>1398</v>
      </c>
      <c r="L35" s="87" t="s">
        <v>1404</v>
      </c>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98"/>
    </row>
    <row r="36" spans="1:49" ht="60" customHeight="1" x14ac:dyDescent="0.35">
      <c r="A36" s="95" t="s">
        <v>2806</v>
      </c>
      <c r="B36" s="78" t="s">
        <v>2825</v>
      </c>
      <c r="C36" s="80" t="s">
        <v>2826</v>
      </c>
      <c r="D36" s="82" t="s">
        <v>2827</v>
      </c>
      <c r="E36" s="82" t="s">
        <v>2828</v>
      </c>
      <c r="F36" s="83" t="s">
        <v>2694</v>
      </c>
      <c r="G36" s="83" t="s">
        <v>2737</v>
      </c>
      <c r="H36" s="83">
        <v>1</v>
      </c>
      <c r="I36" s="85" t="str">
        <f>IF(COUNTIF(J36:AW36,"&lt;&gt;")=0,"",SUMPRODUCT(((Recommendations[ImplStatus]="Implemented")+(Recommendations[ImplStatus]="Compensated"))*ISNUMBER(MATCH(Recommendations[Id],J36:AW36,0)))/COUNTIF(J36:AW36,"&lt;&gt;"))</f>
        <v/>
      </c>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98"/>
    </row>
    <row r="37" spans="1:49" ht="60" customHeight="1" x14ac:dyDescent="0.35">
      <c r="A37" s="95" t="s">
        <v>2806</v>
      </c>
      <c r="B37" s="78" t="s">
        <v>2829</v>
      </c>
      <c r="C37" s="80" t="s">
        <v>2830</v>
      </c>
      <c r="D37" s="82" t="s">
        <v>2831</v>
      </c>
      <c r="E37" s="82" t="s">
        <v>2832</v>
      </c>
      <c r="F37" s="83" t="s">
        <v>2694</v>
      </c>
      <c r="G37" s="83" t="s">
        <v>2737</v>
      </c>
      <c r="H37" s="83">
        <v>1</v>
      </c>
      <c r="I37" s="85" t="str">
        <f>IF(COUNTIF(J37:AW37,"&lt;&gt;")=0,"",SUMPRODUCT(((Recommendations[ImplStatus]="Implemented")+(Recommendations[ImplStatus]="Compensated"))*ISNUMBER(MATCH(Recommendations[Id],J37:AW37,0)))/COUNTIF(J37:AW37,"&lt;&gt;"))</f>
        <v/>
      </c>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98"/>
    </row>
    <row r="38" spans="1:49" ht="60" customHeight="1" x14ac:dyDescent="0.35">
      <c r="A38" s="95" t="s">
        <v>2806</v>
      </c>
      <c r="B38" s="78" t="s">
        <v>2833</v>
      </c>
      <c r="C38" s="80" t="s">
        <v>2834</v>
      </c>
      <c r="D38" s="82" t="s">
        <v>2835</v>
      </c>
      <c r="E38" s="82" t="s">
        <v>2836</v>
      </c>
      <c r="F38" s="83" t="s">
        <v>2837</v>
      </c>
      <c r="G38" s="83" t="s">
        <v>2737</v>
      </c>
      <c r="H38" s="83">
        <v>1</v>
      </c>
      <c r="I38" s="85">
        <f>IF(COUNTIF(J38:AW38,"&lt;&gt;")=0,"",SUMPRODUCT(((Recommendations[ImplStatus]="Implemented")+(Recommendations[ImplStatus]="Compensated"))*ISNUMBER(MATCH(Recommendations[Id],J38:AW38,0)))/COUNTIF(J38:AW38,"&lt;&gt;"))</f>
        <v>0</v>
      </c>
      <c r="J38" s="87" t="s">
        <v>1052</v>
      </c>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98"/>
    </row>
    <row r="39" spans="1:49" ht="60" customHeight="1" x14ac:dyDescent="0.35">
      <c r="A39" s="95" t="s">
        <v>2806</v>
      </c>
      <c r="B39" s="78" t="s">
        <v>2838</v>
      </c>
      <c r="C39" s="80" t="s">
        <v>2839</v>
      </c>
      <c r="D39" s="82" t="s">
        <v>2840</v>
      </c>
      <c r="E39" s="82" t="s">
        <v>2841</v>
      </c>
      <c r="F39" s="83" t="s">
        <v>2694</v>
      </c>
      <c r="G39" s="83" t="s">
        <v>2737</v>
      </c>
      <c r="H39" s="83">
        <v>2</v>
      </c>
      <c r="I39" s="85">
        <f>IF(COUNTIF(J39:AW39,"&lt;&gt;")=0,"",SUMPRODUCT(((Recommendations[ImplStatus]="Implemented")+(Recommendations[ImplStatus]="Compensated"))*ISNUMBER(MATCH(Recommendations[Id],J39:AW39,0)))/COUNTIF(J39:AW39,"&lt;&gt;"))</f>
        <v>0</v>
      </c>
      <c r="J39" s="87" t="s">
        <v>288</v>
      </c>
      <c r="K39" s="87" t="s">
        <v>697</v>
      </c>
      <c r="L39" s="87" t="s">
        <v>711</v>
      </c>
      <c r="M39" s="87" t="s">
        <v>1023</v>
      </c>
      <c r="N39" s="87" t="s">
        <v>1377</v>
      </c>
      <c r="O39" s="87" t="s">
        <v>1476</v>
      </c>
      <c r="P39" s="87" t="s">
        <v>1484</v>
      </c>
      <c r="Q39" s="87" t="s">
        <v>1663</v>
      </c>
      <c r="R39" s="87" t="s">
        <v>1670</v>
      </c>
      <c r="S39" s="87" t="s">
        <v>1710</v>
      </c>
      <c r="T39" s="87" t="s">
        <v>1721</v>
      </c>
      <c r="U39" s="87" t="s">
        <v>1799</v>
      </c>
      <c r="V39" s="87" t="s">
        <v>1802</v>
      </c>
      <c r="W39" s="87" t="s">
        <v>1810</v>
      </c>
      <c r="X39" s="87" t="s">
        <v>1861</v>
      </c>
      <c r="Y39" s="87" t="s">
        <v>1869</v>
      </c>
      <c r="Z39" s="87" t="s">
        <v>1877</v>
      </c>
      <c r="AA39" s="87" t="s">
        <v>1885</v>
      </c>
      <c r="AB39" s="87" t="s">
        <v>1892</v>
      </c>
      <c r="AC39" s="87" t="s">
        <v>1907</v>
      </c>
      <c r="AD39" s="87" t="s">
        <v>1914</v>
      </c>
      <c r="AE39" s="87" t="s">
        <v>1964</v>
      </c>
      <c r="AF39" s="87" t="s">
        <v>1972</v>
      </c>
      <c r="AG39" s="87" t="s">
        <v>2021</v>
      </c>
      <c r="AH39" s="87" t="s">
        <v>2062</v>
      </c>
      <c r="AI39" s="87" t="s">
        <v>2070</v>
      </c>
      <c r="AJ39" s="87" t="s">
        <v>2088</v>
      </c>
      <c r="AK39" s="87" t="s">
        <v>2275</v>
      </c>
      <c r="AL39" s="87" t="s">
        <v>2322</v>
      </c>
      <c r="AM39" s="87" t="s">
        <v>2335</v>
      </c>
      <c r="AN39" s="87" t="s">
        <v>2352</v>
      </c>
      <c r="AO39" s="87" t="s">
        <v>2368</v>
      </c>
      <c r="AP39" s="87" t="s">
        <v>2376</v>
      </c>
      <c r="AQ39" s="87" t="s">
        <v>2379</v>
      </c>
      <c r="AR39" s="87"/>
      <c r="AS39" s="87"/>
      <c r="AT39" s="87"/>
      <c r="AU39" s="87"/>
      <c r="AV39" s="87"/>
      <c r="AW39" s="98"/>
    </row>
    <row r="40" spans="1:49" ht="60" customHeight="1" x14ac:dyDescent="0.35">
      <c r="A40" s="95" t="s">
        <v>2806</v>
      </c>
      <c r="B40" s="78" t="s">
        <v>2842</v>
      </c>
      <c r="C40" s="80" t="s">
        <v>2843</v>
      </c>
      <c r="D40" s="82" t="s">
        <v>2844</v>
      </c>
      <c r="E40" s="82" t="s">
        <v>2845</v>
      </c>
      <c r="F40" s="83" t="s">
        <v>2694</v>
      </c>
      <c r="G40" s="83" t="s">
        <v>2737</v>
      </c>
      <c r="H40" s="83">
        <v>2</v>
      </c>
      <c r="I40" s="85" t="str">
        <f>IF(COUNTIF(J40:AW40,"&lt;&gt;")=0,"",SUMPRODUCT(((Recommendations[ImplStatus]="Implemented")+(Recommendations[ImplStatus]="Compensated"))*ISNUMBER(MATCH(Recommendations[Id],J40:AW40,0)))/COUNTIF(J40:AW40,"&lt;&gt;"))</f>
        <v/>
      </c>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98"/>
    </row>
    <row r="41" spans="1:49" ht="60" customHeight="1" x14ac:dyDescent="0.35">
      <c r="A41" s="95" t="s">
        <v>2806</v>
      </c>
      <c r="B41" s="78" t="s">
        <v>2846</v>
      </c>
      <c r="C41" s="80" t="s">
        <v>2847</v>
      </c>
      <c r="D41" s="82" t="s">
        <v>2848</v>
      </c>
      <c r="E41" s="82" t="s">
        <v>2849</v>
      </c>
      <c r="F41" s="83" t="s">
        <v>2694</v>
      </c>
      <c r="G41" s="83" t="s">
        <v>2737</v>
      </c>
      <c r="H41" s="83">
        <v>2</v>
      </c>
      <c r="I41" s="85">
        <f>IF(COUNTIF(J41:AW41,"&lt;&gt;")=0,"",SUMPRODUCT(((Recommendations[ImplStatus]="Implemented")+(Recommendations[ImplStatus]="Compensated"))*ISNUMBER(MATCH(Recommendations[Id],J41:AW41,0)))/COUNTIF(J41:AW41,"&lt;&gt;"))</f>
        <v>0</v>
      </c>
      <c r="J41" s="87" t="s">
        <v>570</v>
      </c>
      <c r="K41" s="87" t="s">
        <v>578</v>
      </c>
      <c r="L41" s="87" t="s">
        <v>585</v>
      </c>
      <c r="M41" s="87" t="s">
        <v>592</v>
      </c>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7"/>
      <c r="AM41" s="87"/>
      <c r="AN41" s="87"/>
      <c r="AO41" s="87"/>
      <c r="AP41" s="87"/>
      <c r="AQ41" s="87"/>
      <c r="AR41" s="87"/>
      <c r="AS41" s="87"/>
      <c r="AT41" s="87"/>
      <c r="AU41" s="87"/>
      <c r="AV41" s="87"/>
      <c r="AW41" s="98"/>
    </row>
    <row r="42" spans="1:49" ht="60" customHeight="1" x14ac:dyDescent="0.35">
      <c r="A42" s="95" t="s">
        <v>2806</v>
      </c>
      <c r="B42" s="78" t="s">
        <v>2850</v>
      </c>
      <c r="C42" s="80" t="s">
        <v>2851</v>
      </c>
      <c r="D42" s="82" t="s">
        <v>2852</v>
      </c>
      <c r="E42" s="82" t="s">
        <v>2853</v>
      </c>
      <c r="F42" s="83" t="s">
        <v>2752</v>
      </c>
      <c r="G42" s="83" t="s">
        <v>2737</v>
      </c>
      <c r="H42" s="83">
        <v>2</v>
      </c>
      <c r="I42" s="85" t="str">
        <f>IF(COUNTIF(J42:AW42,"&lt;&gt;")=0,"",SUMPRODUCT(((Recommendations[ImplStatus]="Implemented")+(Recommendations[ImplStatus]="Compensated"))*ISNUMBER(MATCH(Recommendations[Id],J42:AW42,0)))/COUNTIF(J42:AW42,"&lt;&gt;"))</f>
        <v/>
      </c>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7"/>
      <c r="AM42" s="87"/>
      <c r="AN42" s="87"/>
      <c r="AO42" s="87"/>
      <c r="AP42" s="87"/>
      <c r="AQ42" s="87"/>
      <c r="AR42" s="87"/>
      <c r="AS42" s="87"/>
      <c r="AT42" s="87"/>
      <c r="AU42" s="87"/>
      <c r="AV42" s="87"/>
      <c r="AW42" s="98"/>
    </row>
    <row r="43" spans="1:49" ht="60" customHeight="1" x14ac:dyDescent="0.35">
      <c r="A43" s="95" t="s">
        <v>2806</v>
      </c>
      <c r="B43" s="78" t="s">
        <v>2854</v>
      </c>
      <c r="C43" s="80" t="s">
        <v>2855</v>
      </c>
      <c r="D43" s="82" t="s">
        <v>2856</v>
      </c>
      <c r="E43" s="82" t="s">
        <v>2857</v>
      </c>
      <c r="F43" s="83" t="s">
        <v>2752</v>
      </c>
      <c r="G43" s="83" t="s">
        <v>2737</v>
      </c>
      <c r="H43" s="83">
        <v>3</v>
      </c>
      <c r="I43" s="85" t="str">
        <f>IF(COUNTIF(J43:AW43,"&lt;&gt;")=0,"",SUMPRODUCT(((Recommendations[ImplStatus]="Implemented")+(Recommendations[ImplStatus]="Compensated"))*ISNUMBER(MATCH(Recommendations[Id],J43:AW43,0)))/COUNTIF(J43:AW43,"&lt;&gt;"))</f>
        <v/>
      </c>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7"/>
      <c r="AM43" s="87"/>
      <c r="AN43" s="87"/>
      <c r="AO43" s="87"/>
      <c r="AP43" s="87"/>
      <c r="AQ43" s="87"/>
      <c r="AR43" s="87"/>
      <c r="AS43" s="87"/>
      <c r="AT43" s="87"/>
      <c r="AU43" s="87"/>
      <c r="AV43" s="87"/>
      <c r="AW43" s="98"/>
    </row>
    <row r="44" spans="1:49" ht="60" customHeight="1" outlineLevel="1" x14ac:dyDescent="0.35">
      <c r="A44" s="94" t="s">
        <v>2858</v>
      </c>
      <c r="B44" s="77">
        <v>5</v>
      </c>
      <c r="C44" s="79" t="s">
        <v>28</v>
      </c>
      <c r="D44" s="81" t="s">
        <v>2859</v>
      </c>
      <c r="E44" s="81" t="s">
        <v>28</v>
      </c>
      <c r="F44" s="77" t="s">
        <v>28</v>
      </c>
      <c r="G44" s="77" t="s">
        <v>28</v>
      </c>
      <c r="H44" s="77"/>
      <c r="I44" s="84" t="str">
        <f>IF(COUNTIF(J44:AW44,"&lt;&gt;")=0,"",SUMPRODUCT(((Recommendations[ImplStatus]="Implemented")+(Recommendations[ImplStatus]="Compensated"))*ISNUMBER(MATCH(Recommendations[Id],J44:AW44,0)))/COUNTIF(J44:AW44,"&lt;&gt;"))</f>
        <v/>
      </c>
      <c r="J44" s="86"/>
      <c r="K44" s="86"/>
      <c r="L44" s="86"/>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c r="AO44" s="86"/>
      <c r="AP44" s="86"/>
      <c r="AQ44" s="86"/>
      <c r="AR44" s="86"/>
      <c r="AS44" s="86"/>
      <c r="AT44" s="86"/>
      <c r="AU44" s="86"/>
      <c r="AV44" s="86"/>
      <c r="AW44" s="97"/>
    </row>
    <row r="45" spans="1:49" ht="60" customHeight="1" x14ac:dyDescent="0.35">
      <c r="A45" s="95" t="s">
        <v>2858</v>
      </c>
      <c r="B45" s="78" t="s">
        <v>2860</v>
      </c>
      <c r="C45" s="80" t="s">
        <v>2861</v>
      </c>
      <c r="D45" s="82" t="s">
        <v>2862</v>
      </c>
      <c r="E45" s="82" t="s">
        <v>2863</v>
      </c>
      <c r="F45" s="83" t="s">
        <v>2837</v>
      </c>
      <c r="G45" s="83" t="s">
        <v>2695</v>
      </c>
      <c r="H45" s="83">
        <v>1</v>
      </c>
      <c r="I45" s="85">
        <f>IF(COUNTIF(J45:AW45,"&lt;&gt;")=0,"",SUMPRODUCT(((Recommendations[ImplStatus]="Implemented")+(Recommendations[ImplStatus]="Compensated"))*ISNUMBER(MATCH(Recommendations[Id],J45:AW45,0)))/COUNTIF(J45:AW45,"&lt;&gt;"))</f>
        <v>0</v>
      </c>
      <c r="J45" s="87" t="s">
        <v>1361</v>
      </c>
      <c r="K45" s="87" t="s">
        <v>1369</v>
      </c>
      <c r="L45" s="87" t="s">
        <v>1702</v>
      </c>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98"/>
    </row>
    <row r="46" spans="1:49" ht="60" customHeight="1" x14ac:dyDescent="0.35">
      <c r="A46" s="95" t="s">
        <v>2858</v>
      </c>
      <c r="B46" s="78" t="s">
        <v>2864</v>
      </c>
      <c r="C46" s="80" t="s">
        <v>2865</v>
      </c>
      <c r="D46" s="82" t="s">
        <v>2866</v>
      </c>
      <c r="E46" s="82" t="s">
        <v>2867</v>
      </c>
      <c r="F46" s="83" t="s">
        <v>2837</v>
      </c>
      <c r="G46" s="83" t="s">
        <v>2737</v>
      </c>
      <c r="H46" s="83">
        <v>1</v>
      </c>
      <c r="I46" s="85">
        <f>IF(COUNTIF(J46:AW46,"&lt;&gt;")=0,"",SUMPRODUCT(((Recommendations[ImplStatus]="Implemented")+(Recommendations[ImplStatus]="Compensated"))*ISNUMBER(MATCH(Recommendations[Id],J46:AW46,0)))/COUNTIF(J46:AW46,"&lt;&gt;"))</f>
        <v>0</v>
      </c>
      <c r="J46" s="87" t="s">
        <v>440</v>
      </c>
      <c r="K46" s="87" t="s">
        <v>446</v>
      </c>
      <c r="L46" s="87" t="s">
        <v>453</v>
      </c>
      <c r="M46" s="87" t="s">
        <v>485</v>
      </c>
      <c r="N46" s="87" t="s">
        <v>570</v>
      </c>
      <c r="O46" s="87" t="s">
        <v>578</v>
      </c>
      <c r="P46" s="87" t="s">
        <v>585</v>
      </c>
      <c r="Q46" s="87" t="s">
        <v>592</v>
      </c>
      <c r="R46" s="87" t="s">
        <v>1143</v>
      </c>
      <c r="S46" s="87" t="s">
        <v>1160</v>
      </c>
      <c r="T46" s="87" t="s">
        <v>1185</v>
      </c>
      <c r="U46" s="87" t="s">
        <v>1191</v>
      </c>
      <c r="V46" s="87" t="s">
        <v>1214</v>
      </c>
      <c r="W46" s="87" t="s">
        <v>1235</v>
      </c>
      <c r="X46" s="87" t="s">
        <v>1476</v>
      </c>
      <c r="Y46" s="87" t="s">
        <v>1484</v>
      </c>
      <c r="Z46" s="87" t="s">
        <v>1491</v>
      </c>
      <c r="AA46" s="87" t="s">
        <v>1498</v>
      </c>
      <c r="AB46" s="87" t="s">
        <v>1505</v>
      </c>
      <c r="AC46" s="87" t="s">
        <v>1513</v>
      </c>
      <c r="AD46" s="87" t="s">
        <v>1520</v>
      </c>
      <c r="AE46" s="87" t="s">
        <v>1526</v>
      </c>
      <c r="AF46" s="87" t="s">
        <v>1922</v>
      </c>
      <c r="AG46" s="87" t="s">
        <v>1930</v>
      </c>
      <c r="AH46" s="87"/>
      <c r="AI46" s="87"/>
      <c r="AJ46" s="87"/>
      <c r="AK46" s="87"/>
      <c r="AL46" s="87"/>
      <c r="AM46" s="87"/>
      <c r="AN46" s="87"/>
      <c r="AO46" s="87"/>
      <c r="AP46" s="87"/>
      <c r="AQ46" s="87"/>
      <c r="AR46" s="87"/>
      <c r="AS46" s="87"/>
      <c r="AT46" s="87"/>
      <c r="AU46" s="87"/>
      <c r="AV46" s="87"/>
      <c r="AW46" s="98"/>
    </row>
    <row r="47" spans="1:49" ht="60" customHeight="1" x14ac:dyDescent="0.35">
      <c r="A47" s="95" t="s">
        <v>2858</v>
      </c>
      <c r="B47" s="78" t="s">
        <v>2868</v>
      </c>
      <c r="C47" s="80" t="s">
        <v>2869</v>
      </c>
      <c r="D47" s="82" t="s">
        <v>2870</v>
      </c>
      <c r="E47" s="82" t="s">
        <v>2871</v>
      </c>
      <c r="F47" s="83" t="s">
        <v>2837</v>
      </c>
      <c r="G47" s="83" t="s">
        <v>2737</v>
      </c>
      <c r="H47" s="83">
        <v>1</v>
      </c>
      <c r="I47" s="85">
        <f>IF(COUNTIF(J47:AW47,"&lt;&gt;")=0,"",SUMPRODUCT(((Recommendations[ImplStatus]="Implemented")+(Recommendations[ImplStatus]="Compensated"))*ISNUMBER(MATCH(Recommendations[Id],J47:AW47,0)))/COUNTIF(J47:AW47,"&lt;&gt;"))</f>
        <v>0</v>
      </c>
      <c r="J47" s="87" t="s">
        <v>165</v>
      </c>
      <c r="K47" s="87" t="s">
        <v>173</v>
      </c>
      <c r="L47" s="87" t="s">
        <v>419</v>
      </c>
      <c r="M47" s="87" t="s">
        <v>422</v>
      </c>
      <c r="N47" s="87" t="s">
        <v>437</v>
      </c>
      <c r="O47" s="87" t="s">
        <v>1052</v>
      </c>
      <c r="P47" s="87"/>
      <c r="Q47" s="87"/>
      <c r="R47" s="87"/>
      <c r="S47" s="87"/>
      <c r="T47" s="87"/>
      <c r="U47" s="87"/>
      <c r="V47" s="87"/>
      <c r="W47" s="87"/>
      <c r="X47" s="87"/>
      <c r="Y47" s="87"/>
      <c r="Z47" s="87"/>
      <c r="AA47" s="87"/>
      <c r="AB47" s="87"/>
      <c r="AC47" s="87"/>
      <c r="AD47" s="87"/>
      <c r="AE47" s="87"/>
      <c r="AF47" s="87"/>
      <c r="AG47" s="87"/>
      <c r="AH47" s="87"/>
      <c r="AI47" s="87"/>
      <c r="AJ47" s="87"/>
      <c r="AK47" s="87"/>
      <c r="AL47" s="87"/>
      <c r="AM47" s="87"/>
      <c r="AN47" s="87"/>
      <c r="AO47" s="87"/>
      <c r="AP47" s="87"/>
      <c r="AQ47" s="87"/>
      <c r="AR47" s="87"/>
      <c r="AS47" s="87"/>
      <c r="AT47" s="87"/>
      <c r="AU47" s="87"/>
      <c r="AV47" s="87"/>
      <c r="AW47" s="98"/>
    </row>
    <row r="48" spans="1:49" ht="60" customHeight="1" x14ac:dyDescent="0.35">
      <c r="A48" s="95" t="s">
        <v>2858</v>
      </c>
      <c r="B48" s="78" t="s">
        <v>2872</v>
      </c>
      <c r="C48" s="80" t="s">
        <v>2873</v>
      </c>
      <c r="D48" s="82" t="s">
        <v>2874</v>
      </c>
      <c r="E48" s="82" t="s">
        <v>2875</v>
      </c>
      <c r="F48" s="83" t="s">
        <v>2837</v>
      </c>
      <c r="G48" s="83" t="s">
        <v>2737</v>
      </c>
      <c r="H48" s="83">
        <v>1</v>
      </c>
      <c r="I48" s="85">
        <f>IF(COUNTIF(J48:AW48,"&lt;&gt;")=0,"",SUMPRODUCT(((Recommendations[ImplStatus]="Implemented")+(Recommendations[ImplStatus]="Compensated"))*ISNUMBER(MATCH(Recommendations[Id],J48:AW48,0)))/COUNTIF(J48:AW48,"&lt;&gt;"))</f>
        <v>0</v>
      </c>
      <c r="J48" s="87" t="s">
        <v>251</v>
      </c>
      <c r="K48" s="87" t="s">
        <v>259</v>
      </c>
      <c r="L48" s="87" t="s">
        <v>267</v>
      </c>
      <c r="M48" s="87" t="s">
        <v>275</v>
      </c>
      <c r="N48" s="87" t="s">
        <v>282</v>
      </c>
      <c r="O48" s="87" t="s">
        <v>285</v>
      </c>
      <c r="P48" s="87" t="s">
        <v>288</v>
      </c>
      <c r="Q48" s="87" t="s">
        <v>296</v>
      </c>
      <c r="R48" s="87" t="s">
        <v>304</v>
      </c>
      <c r="S48" s="87" t="s">
        <v>329</v>
      </c>
      <c r="T48" s="87" t="s">
        <v>337</v>
      </c>
      <c r="U48" s="87" t="s">
        <v>345</v>
      </c>
      <c r="V48" s="87" t="s">
        <v>353</v>
      </c>
      <c r="W48" s="87" t="s">
        <v>361</v>
      </c>
      <c r="X48" s="87" t="s">
        <v>368</v>
      </c>
      <c r="Y48" s="87" t="s">
        <v>376</v>
      </c>
      <c r="Z48" s="87" t="s">
        <v>1076</v>
      </c>
      <c r="AA48" s="87" t="s">
        <v>1639</v>
      </c>
      <c r="AB48" s="87" t="s">
        <v>1655</v>
      </c>
      <c r="AC48" s="87" t="s">
        <v>1768</v>
      </c>
      <c r="AD48" s="87" t="s">
        <v>1775</v>
      </c>
      <c r="AE48" s="87" t="s">
        <v>1818</v>
      </c>
      <c r="AF48" s="87" t="s">
        <v>2101</v>
      </c>
      <c r="AG48" s="87" t="s">
        <v>2108</v>
      </c>
      <c r="AH48" s="87" t="s">
        <v>2140</v>
      </c>
      <c r="AI48" s="87" t="s">
        <v>2145</v>
      </c>
      <c r="AJ48" s="87" t="s">
        <v>2152</v>
      </c>
      <c r="AK48" s="87" t="s">
        <v>2158</v>
      </c>
      <c r="AL48" s="87" t="s">
        <v>2165</v>
      </c>
      <c r="AM48" s="87" t="s">
        <v>2170</v>
      </c>
      <c r="AN48" s="87" t="s">
        <v>2175</v>
      </c>
      <c r="AO48" s="87" t="s">
        <v>2181</v>
      </c>
      <c r="AP48" s="87" t="s">
        <v>2186</v>
      </c>
      <c r="AQ48" s="87" t="s">
        <v>2199</v>
      </c>
      <c r="AR48" s="87" t="s">
        <v>2205</v>
      </c>
      <c r="AS48" s="87" t="s">
        <v>2211</v>
      </c>
      <c r="AT48" s="87" t="s">
        <v>2217</v>
      </c>
      <c r="AU48" s="87" t="s">
        <v>2222</v>
      </c>
      <c r="AV48" s="87" t="s">
        <v>2228</v>
      </c>
      <c r="AW48" s="98" t="s">
        <v>2234</v>
      </c>
    </row>
    <row r="49" spans="1:49" ht="60" customHeight="1" x14ac:dyDescent="0.35">
      <c r="A49" s="95" t="s">
        <v>2858</v>
      </c>
      <c r="B49" s="78" t="s">
        <v>2876</v>
      </c>
      <c r="C49" s="80" t="s">
        <v>2877</v>
      </c>
      <c r="D49" s="82" t="s">
        <v>2878</v>
      </c>
      <c r="E49" s="82" t="s">
        <v>2879</v>
      </c>
      <c r="F49" s="83" t="s">
        <v>2837</v>
      </c>
      <c r="G49" s="83" t="s">
        <v>2695</v>
      </c>
      <c r="H49" s="83">
        <v>2</v>
      </c>
      <c r="I49" s="85" t="str">
        <f>IF(COUNTIF(J49:AW49,"&lt;&gt;")=0,"",SUMPRODUCT(((Recommendations[ImplStatus]="Implemented")+(Recommendations[ImplStatus]="Compensated"))*ISNUMBER(MATCH(Recommendations[Id],J49:AW49,0)))/COUNTIF(J49:AW49,"&lt;&gt;"))</f>
        <v/>
      </c>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7"/>
      <c r="AM49" s="87"/>
      <c r="AN49" s="87"/>
      <c r="AO49" s="87"/>
      <c r="AP49" s="87"/>
      <c r="AQ49" s="87"/>
      <c r="AR49" s="87"/>
      <c r="AS49" s="87"/>
      <c r="AT49" s="87"/>
      <c r="AU49" s="87"/>
      <c r="AV49" s="87"/>
      <c r="AW49" s="98"/>
    </row>
    <row r="50" spans="1:49" ht="60" customHeight="1" x14ac:dyDescent="0.35">
      <c r="A50" s="95" t="s">
        <v>2858</v>
      </c>
      <c r="B50" s="78" t="s">
        <v>2880</v>
      </c>
      <c r="C50" s="80" t="s">
        <v>2881</v>
      </c>
      <c r="D50" s="82" t="s">
        <v>2882</v>
      </c>
      <c r="E50" s="82" t="s">
        <v>2883</v>
      </c>
      <c r="F50" s="83" t="s">
        <v>2837</v>
      </c>
      <c r="G50" s="83" t="s">
        <v>2753</v>
      </c>
      <c r="H50" s="83">
        <v>2</v>
      </c>
      <c r="I50" s="85">
        <f>IF(COUNTIF(J50:AW50,"&lt;&gt;")=0,"",SUMPRODUCT(((Recommendations[ImplStatus]="Implemented")+(Recommendations[ImplStatus]="Compensated"))*ISNUMBER(MATCH(Recommendations[Id],J50:AW50,0)))/COUNTIF(J50:AW50,"&lt;&gt;"))</f>
        <v>0</v>
      </c>
      <c r="J50" s="87" t="s">
        <v>1361</v>
      </c>
      <c r="K50" s="87" t="s">
        <v>1369</v>
      </c>
      <c r="L50" s="87" t="s">
        <v>1922</v>
      </c>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7"/>
      <c r="AM50" s="87"/>
      <c r="AN50" s="87"/>
      <c r="AO50" s="87"/>
      <c r="AP50" s="87"/>
      <c r="AQ50" s="87"/>
      <c r="AR50" s="87"/>
      <c r="AS50" s="87"/>
      <c r="AT50" s="87"/>
      <c r="AU50" s="87"/>
      <c r="AV50" s="87"/>
      <c r="AW50" s="98"/>
    </row>
    <row r="51" spans="1:49" ht="60" customHeight="1" outlineLevel="1" x14ac:dyDescent="0.35">
      <c r="A51" s="94" t="s">
        <v>2884</v>
      </c>
      <c r="B51" s="77">
        <v>6</v>
      </c>
      <c r="C51" s="79" t="s">
        <v>28</v>
      </c>
      <c r="D51" s="81" t="s">
        <v>2885</v>
      </c>
      <c r="E51" s="81" t="s">
        <v>28</v>
      </c>
      <c r="F51" s="77" t="s">
        <v>28</v>
      </c>
      <c r="G51" s="77" t="s">
        <v>28</v>
      </c>
      <c r="H51" s="77"/>
      <c r="I51" s="84" t="str">
        <f>IF(COUNTIF(J51:AW51,"&lt;&gt;")=0,"",SUMPRODUCT(((Recommendations[ImplStatus]="Implemented")+(Recommendations[ImplStatus]="Compensated"))*ISNUMBER(MATCH(Recommendations[Id],J51:AW51,0)))/COUNTIF(J51:AW51,"&lt;&gt;"))</f>
        <v/>
      </c>
      <c r="J51" s="86"/>
      <c r="K51" s="86"/>
      <c r="L51" s="86"/>
      <c r="M51" s="86"/>
      <c r="N51" s="86"/>
      <c r="O51" s="86"/>
      <c r="P51" s="86"/>
      <c r="Q51" s="86"/>
      <c r="R51" s="86"/>
      <c r="S51" s="86"/>
      <c r="T51" s="86"/>
      <c r="U51" s="86"/>
      <c r="V51" s="86"/>
      <c r="W51" s="86"/>
      <c r="X51" s="86"/>
      <c r="Y51" s="86"/>
      <c r="Z51" s="86"/>
      <c r="AA51" s="86"/>
      <c r="AB51" s="86"/>
      <c r="AC51" s="86"/>
      <c r="AD51" s="86"/>
      <c r="AE51" s="86"/>
      <c r="AF51" s="86"/>
      <c r="AG51" s="86"/>
      <c r="AH51" s="86"/>
      <c r="AI51" s="86"/>
      <c r="AJ51" s="86"/>
      <c r="AK51" s="86"/>
      <c r="AL51" s="86"/>
      <c r="AM51" s="86"/>
      <c r="AN51" s="86"/>
      <c r="AO51" s="86"/>
      <c r="AP51" s="86"/>
      <c r="AQ51" s="86"/>
      <c r="AR51" s="86"/>
      <c r="AS51" s="86"/>
      <c r="AT51" s="86"/>
      <c r="AU51" s="86"/>
      <c r="AV51" s="86"/>
      <c r="AW51" s="97"/>
    </row>
    <row r="52" spans="1:49" ht="60" customHeight="1" x14ac:dyDescent="0.35">
      <c r="A52" s="95" t="s">
        <v>2884</v>
      </c>
      <c r="B52" s="78" t="s">
        <v>2886</v>
      </c>
      <c r="C52" s="80" t="s">
        <v>2887</v>
      </c>
      <c r="D52" s="82" t="s">
        <v>2888</v>
      </c>
      <c r="E52" s="82" t="s">
        <v>2889</v>
      </c>
      <c r="F52" s="83" t="s">
        <v>2812</v>
      </c>
      <c r="G52" s="83" t="s">
        <v>2753</v>
      </c>
      <c r="H52" s="83">
        <v>1</v>
      </c>
      <c r="I52" s="85" t="str">
        <f>IF(COUNTIF(J52:AW52,"&lt;&gt;")=0,"",SUMPRODUCT(((Recommendations[ImplStatus]="Implemented")+(Recommendations[ImplStatus]="Compensated"))*ISNUMBER(MATCH(Recommendations[Id],J52:AW52,0)))/COUNTIF(J52:AW52,"&lt;&gt;"))</f>
        <v/>
      </c>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98"/>
    </row>
    <row r="53" spans="1:49" ht="60" customHeight="1" x14ac:dyDescent="0.35">
      <c r="A53" s="95" t="s">
        <v>2884</v>
      </c>
      <c r="B53" s="78" t="s">
        <v>2890</v>
      </c>
      <c r="C53" s="80" t="s">
        <v>2891</v>
      </c>
      <c r="D53" s="82" t="s">
        <v>2892</v>
      </c>
      <c r="E53" s="82" t="s">
        <v>2893</v>
      </c>
      <c r="F53" s="83" t="s">
        <v>2812</v>
      </c>
      <c r="G53" s="83" t="s">
        <v>2753</v>
      </c>
      <c r="H53" s="83">
        <v>1</v>
      </c>
      <c r="I53" s="85" t="str">
        <f>IF(COUNTIF(J53:AW53,"&lt;&gt;")=0,"",SUMPRODUCT(((Recommendations[ImplStatus]="Implemented")+(Recommendations[ImplStatus]="Compensated"))*ISNUMBER(MATCH(Recommendations[Id],J53:AW53,0)))/COUNTIF(J53:AW53,"&lt;&gt;"))</f>
        <v/>
      </c>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7"/>
      <c r="AM53" s="87"/>
      <c r="AN53" s="87"/>
      <c r="AO53" s="87"/>
      <c r="AP53" s="87"/>
      <c r="AQ53" s="87"/>
      <c r="AR53" s="87"/>
      <c r="AS53" s="87"/>
      <c r="AT53" s="87"/>
      <c r="AU53" s="87"/>
      <c r="AV53" s="87"/>
      <c r="AW53" s="98"/>
    </row>
    <row r="54" spans="1:49" ht="60" customHeight="1" x14ac:dyDescent="0.35">
      <c r="A54" s="95" t="s">
        <v>2884</v>
      </c>
      <c r="B54" s="78" t="s">
        <v>2894</v>
      </c>
      <c r="C54" s="80" t="s">
        <v>2895</v>
      </c>
      <c r="D54" s="82" t="s">
        <v>2896</v>
      </c>
      <c r="E54" s="82" t="s">
        <v>2897</v>
      </c>
      <c r="F54" s="83" t="s">
        <v>2837</v>
      </c>
      <c r="G54" s="83" t="s">
        <v>2737</v>
      </c>
      <c r="H54" s="83">
        <v>1</v>
      </c>
      <c r="I54" s="85">
        <f>IF(COUNTIF(J54:AW54,"&lt;&gt;")=0,"",SUMPRODUCT(((Recommendations[ImplStatus]="Implemented")+(Recommendations[ImplStatus]="Compensated"))*ISNUMBER(MATCH(Recommendations[Id],J54:AW54,0)))/COUNTIF(J54:AW54,"&lt;&gt;"))</f>
        <v>0</v>
      </c>
      <c r="J54" s="87" t="s">
        <v>482</v>
      </c>
      <c r="K54" s="87" t="s">
        <v>493</v>
      </c>
      <c r="L54" s="87" t="s">
        <v>501</v>
      </c>
      <c r="M54" s="87" t="s">
        <v>504</v>
      </c>
      <c r="N54" s="87" t="s">
        <v>507</v>
      </c>
      <c r="O54" s="87" t="s">
        <v>1753</v>
      </c>
      <c r="P54" s="87"/>
      <c r="Q54" s="87"/>
      <c r="R54" s="87"/>
      <c r="S54" s="87"/>
      <c r="T54" s="87"/>
      <c r="U54" s="87"/>
      <c r="V54" s="87"/>
      <c r="W54" s="87"/>
      <c r="X54" s="87"/>
      <c r="Y54" s="87"/>
      <c r="Z54" s="87"/>
      <c r="AA54" s="87"/>
      <c r="AB54" s="87"/>
      <c r="AC54" s="87"/>
      <c r="AD54" s="87"/>
      <c r="AE54" s="87"/>
      <c r="AF54" s="87"/>
      <c r="AG54" s="87"/>
      <c r="AH54" s="87"/>
      <c r="AI54" s="87"/>
      <c r="AJ54" s="87"/>
      <c r="AK54" s="87"/>
      <c r="AL54" s="87"/>
      <c r="AM54" s="87"/>
      <c r="AN54" s="87"/>
      <c r="AO54" s="87"/>
      <c r="AP54" s="87"/>
      <c r="AQ54" s="87"/>
      <c r="AR54" s="87"/>
      <c r="AS54" s="87"/>
      <c r="AT54" s="87"/>
      <c r="AU54" s="87"/>
      <c r="AV54" s="87"/>
      <c r="AW54" s="98"/>
    </row>
    <row r="55" spans="1:49" ht="60" customHeight="1" x14ac:dyDescent="0.35">
      <c r="A55" s="95" t="s">
        <v>2884</v>
      </c>
      <c r="B55" s="78" t="s">
        <v>2898</v>
      </c>
      <c r="C55" s="80" t="s">
        <v>2899</v>
      </c>
      <c r="D55" s="82" t="s">
        <v>2900</v>
      </c>
      <c r="E55" s="82" t="s">
        <v>2901</v>
      </c>
      <c r="F55" s="83" t="s">
        <v>2837</v>
      </c>
      <c r="G55" s="83" t="s">
        <v>2737</v>
      </c>
      <c r="H55" s="83">
        <v>1</v>
      </c>
      <c r="I55" s="85" t="str">
        <f>IF(COUNTIF(J55:AW55,"&lt;&gt;")=0,"",SUMPRODUCT(((Recommendations[ImplStatus]="Implemented")+(Recommendations[ImplStatus]="Compensated"))*ISNUMBER(MATCH(Recommendations[Id],J55:AW55,0)))/COUNTIF(J55:AW55,"&lt;&gt;"))</f>
        <v/>
      </c>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7"/>
      <c r="AM55" s="87"/>
      <c r="AN55" s="87"/>
      <c r="AO55" s="87"/>
      <c r="AP55" s="87"/>
      <c r="AQ55" s="87"/>
      <c r="AR55" s="87"/>
      <c r="AS55" s="87"/>
      <c r="AT55" s="87"/>
      <c r="AU55" s="87"/>
      <c r="AV55" s="87"/>
      <c r="AW55" s="98"/>
    </row>
    <row r="56" spans="1:49" ht="60" customHeight="1" x14ac:dyDescent="0.35">
      <c r="A56" s="95" t="s">
        <v>2884</v>
      </c>
      <c r="B56" s="78" t="s">
        <v>2902</v>
      </c>
      <c r="C56" s="80" t="s">
        <v>2903</v>
      </c>
      <c r="D56" s="82" t="s">
        <v>2904</v>
      </c>
      <c r="E56" s="82" t="s">
        <v>2905</v>
      </c>
      <c r="F56" s="83" t="s">
        <v>2837</v>
      </c>
      <c r="G56" s="83" t="s">
        <v>2737</v>
      </c>
      <c r="H56" s="83">
        <v>1</v>
      </c>
      <c r="I56" s="85">
        <f>IF(COUNTIF(J56:AW56,"&lt;&gt;")=0,"",SUMPRODUCT(((Recommendations[ImplStatus]="Implemented")+(Recommendations[ImplStatus]="Compensated"))*ISNUMBER(MATCH(Recommendations[Id],J56:AW56,0)))/COUNTIF(J56:AW56,"&lt;&gt;"))</f>
        <v>0</v>
      </c>
      <c r="J56" s="87" t="s">
        <v>482</v>
      </c>
      <c r="K56" s="87" t="s">
        <v>501</v>
      </c>
      <c r="L56" s="87" t="s">
        <v>504</v>
      </c>
      <c r="M56" s="87" t="s">
        <v>507</v>
      </c>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7"/>
      <c r="AM56" s="87"/>
      <c r="AN56" s="87"/>
      <c r="AO56" s="87"/>
      <c r="AP56" s="87"/>
      <c r="AQ56" s="87"/>
      <c r="AR56" s="87"/>
      <c r="AS56" s="87"/>
      <c r="AT56" s="87"/>
      <c r="AU56" s="87"/>
      <c r="AV56" s="87"/>
      <c r="AW56" s="98"/>
    </row>
    <row r="57" spans="1:49" ht="60" customHeight="1" x14ac:dyDescent="0.35">
      <c r="A57" s="95" t="s">
        <v>2884</v>
      </c>
      <c r="B57" s="78" t="s">
        <v>2906</v>
      </c>
      <c r="C57" s="80" t="s">
        <v>2907</v>
      </c>
      <c r="D57" s="82" t="s">
        <v>2908</v>
      </c>
      <c r="E57" s="82" t="s">
        <v>2909</v>
      </c>
      <c r="F57" s="83" t="s">
        <v>2720</v>
      </c>
      <c r="G57" s="83" t="s">
        <v>2695</v>
      </c>
      <c r="H57" s="83">
        <v>2</v>
      </c>
      <c r="I57" s="85" t="str">
        <f>IF(COUNTIF(J57:AW57,"&lt;&gt;")=0,"",SUMPRODUCT(((Recommendations[ImplStatus]="Implemented")+(Recommendations[ImplStatus]="Compensated"))*ISNUMBER(MATCH(Recommendations[Id],J57:AW57,0)))/COUNTIF(J57:AW57,"&lt;&gt;"))</f>
        <v/>
      </c>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7"/>
      <c r="AM57" s="87"/>
      <c r="AN57" s="87"/>
      <c r="AO57" s="87"/>
      <c r="AP57" s="87"/>
      <c r="AQ57" s="87"/>
      <c r="AR57" s="87"/>
      <c r="AS57" s="87"/>
      <c r="AT57" s="87"/>
      <c r="AU57" s="87"/>
      <c r="AV57" s="87"/>
      <c r="AW57" s="98"/>
    </row>
    <row r="58" spans="1:49" ht="60" customHeight="1" x14ac:dyDescent="0.35">
      <c r="A58" s="95" t="s">
        <v>2884</v>
      </c>
      <c r="B58" s="78" t="s">
        <v>2910</v>
      </c>
      <c r="C58" s="80" t="s">
        <v>2911</v>
      </c>
      <c r="D58" s="82" t="s">
        <v>2912</v>
      </c>
      <c r="E58" s="82" t="s">
        <v>2913</v>
      </c>
      <c r="F58" s="83" t="s">
        <v>2837</v>
      </c>
      <c r="G58" s="83" t="s">
        <v>2737</v>
      </c>
      <c r="H58" s="83">
        <v>2</v>
      </c>
      <c r="I58" s="85" t="str">
        <f>IF(COUNTIF(J58:AW58,"&lt;&gt;")=0,"",SUMPRODUCT(((Recommendations[ImplStatus]="Implemented")+(Recommendations[ImplStatus]="Compensated"))*ISNUMBER(MATCH(Recommendations[Id],J58:AW58,0)))/COUNTIF(J58:AW58,"&lt;&gt;"))</f>
        <v/>
      </c>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7"/>
      <c r="AM58" s="87"/>
      <c r="AN58" s="87"/>
      <c r="AO58" s="87"/>
      <c r="AP58" s="87"/>
      <c r="AQ58" s="87"/>
      <c r="AR58" s="87"/>
      <c r="AS58" s="87"/>
      <c r="AT58" s="87"/>
      <c r="AU58" s="87"/>
      <c r="AV58" s="87"/>
      <c r="AW58" s="98"/>
    </row>
    <row r="59" spans="1:49" ht="60" customHeight="1" x14ac:dyDescent="0.35">
      <c r="A59" s="95" t="s">
        <v>2884</v>
      </c>
      <c r="B59" s="78" t="s">
        <v>2914</v>
      </c>
      <c r="C59" s="80" t="s">
        <v>2915</v>
      </c>
      <c r="D59" s="82" t="s">
        <v>2916</v>
      </c>
      <c r="E59" s="82" t="s">
        <v>2917</v>
      </c>
      <c r="F59" s="83" t="s">
        <v>2837</v>
      </c>
      <c r="G59" s="83" t="s">
        <v>2753</v>
      </c>
      <c r="H59" s="83">
        <v>3</v>
      </c>
      <c r="I59" s="85">
        <f>IF(COUNTIF(J59:AW59,"&lt;&gt;")=0,"",SUMPRODUCT(((Recommendations[ImplStatus]="Implemented")+(Recommendations[ImplStatus]="Compensated"))*ISNUMBER(MATCH(Recommendations[Id],J59:AW59,0)))/COUNTIF(J59:AW59,"&lt;&gt;"))</f>
        <v>0</v>
      </c>
      <c r="J59" s="87" t="s">
        <v>869</v>
      </c>
      <c r="K59" s="87" t="s">
        <v>978</v>
      </c>
      <c r="L59" s="87" t="s">
        <v>1768</v>
      </c>
      <c r="M59" s="87" t="s">
        <v>1775</v>
      </c>
      <c r="N59" s="87" t="s">
        <v>2101</v>
      </c>
      <c r="O59" s="87" t="s">
        <v>2108</v>
      </c>
      <c r="P59" s="87" t="s">
        <v>2140</v>
      </c>
      <c r="Q59" s="87" t="s">
        <v>2145</v>
      </c>
      <c r="R59" s="87" t="s">
        <v>2152</v>
      </c>
      <c r="S59" s="87" t="s">
        <v>2158</v>
      </c>
      <c r="T59" s="87" t="s">
        <v>2165</v>
      </c>
      <c r="U59" s="87" t="s">
        <v>2170</v>
      </c>
      <c r="V59" s="87" t="s">
        <v>2175</v>
      </c>
      <c r="W59" s="87" t="s">
        <v>2181</v>
      </c>
      <c r="X59" s="87" t="s">
        <v>2186</v>
      </c>
      <c r="Y59" s="87" t="s">
        <v>2192</v>
      </c>
      <c r="Z59" s="87" t="s">
        <v>2199</v>
      </c>
      <c r="AA59" s="87" t="s">
        <v>2205</v>
      </c>
      <c r="AB59" s="87" t="s">
        <v>2211</v>
      </c>
      <c r="AC59" s="87" t="s">
        <v>2217</v>
      </c>
      <c r="AD59" s="87" t="s">
        <v>2222</v>
      </c>
      <c r="AE59" s="87" t="s">
        <v>2228</v>
      </c>
      <c r="AF59" s="87" t="s">
        <v>2234</v>
      </c>
      <c r="AG59" s="87" t="s">
        <v>2240</v>
      </c>
      <c r="AH59" s="87" t="s">
        <v>2245</v>
      </c>
      <c r="AI59" s="87" t="s">
        <v>2250</v>
      </c>
      <c r="AJ59" s="87" t="s">
        <v>2255</v>
      </c>
      <c r="AK59" s="87" t="s">
        <v>2260</v>
      </c>
      <c r="AL59" s="87"/>
      <c r="AM59" s="87"/>
      <c r="AN59" s="87"/>
      <c r="AO59" s="87"/>
      <c r="AP59" s="87"/>
      <c r="AQ59" s="87"/>
      <c r="AR59" s="87"/>
      <c r="AS59" s="87"/>
      <c r="AT59" s="87"/>
      <c r="AU59" s="87"/>
      <c r="AV59" s="87"/>
      <c r="AW59" s="98"/>
    </row>
    <row r="60" spans="1:49" ht="60" customHeight="1" outlineLevel="1" x14ac:dyDescent="0.35">
      <c r="A60" s="94" t="s">
        <v>2918</v>
      </c>
      <c r="B60" s="77">
        <v>7</v>
      </c>
      <c r="C60" s="79" t="s">
        <v>28</v>
      </c>
      <c r="D60" s="81" t="s">
        <v>2919</v>
      </c>
      <c r="E60" s="81" t="s">
        <v>28</v>
      </c>
      <c r="F60" s="77" t="s">
        <v>28</v>
      </c>
      <c r="G60" s="77" t="s">
        <v>28</v>
      </c>
      <c r="H60" s="77"/>
      <c r="I60" s="84" t="str">
        <f>IF(COUNTIF(J60:AW60,"&lt;&gt;")=0,"",SUMPRODUCT(((Recommendations[ImplStatus]="Implemented")+(Recommendations[ImplStatus]="Compensated"))*ISNUMBER(MATCH(Recommendations[Id],J60:AW60,0)))/COUNTIF(J60:AW60,"&lt;&gt;"))</f>
        <v/>
      </c>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c r="AS60" s="86"/>
      <c r="AT60" s="86"/>
      <c r="AU60" s="86"/>
      <c r="AV60" s="86"/>
      <c r="AW60" s="97"/>
    </row>
    <row r="61" spans="1:49" ht="60" customHeight="1" x14ac:dyDescent="0.35">
      <c r="A61" s="95" t="s">
        <v>2918</v>
      </c>
      <c r="B61" s="78" t="s">
        <v>2920</v>
      </c>
      <c r="C61" s="80" t="s">
        <v>2921</v>
      </c>
      <c r="D61" s="82" t="s">
        <v>2922</v>
      </c>
      <c r="E61" s="82" t="s">
        <v>2923</v>
      </c>
      <c r="F61" s="83" t="s">
        <v>2812</v>
      </c>
      <c r="G61" s="83" t="s">
        <v>2753</v>
      </c>
      <c r="H61" s="83">
        <v>1</v>
      </c>
      <c r="I61" s="85" t="str">
        <f>IF(COUNTIF(J61:AW61,"&lt;&gt;")=0,"",SUMPRODUCT(((Recommendations[ImplStatus]="Implemented")+(Recommendations[ImplStatus]="Compensated"))*ISNUMBER(MATCH(Recommendations[Id],J61:AW61,0)))/COUNTIF(J61:AW61,"&lt;&gt;"))</f>
        <v/>
      </c>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7"/>
      <c r="AM61" s="87"/>
      <c r="AN61" s="87"/>
      <c r="AO61" s="87"/>
      <c r="AP61" s="87"/>
      <c r="AQ61" s="87"/>
      <c r="AR61" s="87"/>
      <c r="AS61" s="87"/>
      <c r="AT61" s="87"/>
      <c r="AU61" s="87"/>
      <c r="AV61" s="87"/>
      <c r="AW61" s="98"/>
    </row>
    <row r="62" spans="1:49" ht="60" customHeight="1" x14ac:dyDescent="0.35">
      <c r="A62" s="95" t="s">
        <v>2918</v>
      </c>
      <c r="B62" s="78" t="s">
        <v>2924</v>
      </c>
      <c r="C62" s="80" t="s">
        <v>2925</v>
      </c>
      <c r="D62" s="82" t="s">
        <v>2926</v>
      </c>
      <c r="E62" s="82" t="s">
        <v>2927</v>
      </c>
      <c r="F62" s="83" t="s">
        <v>2812</v>
      </c>
      <c r="G62" s="83" t="s">
        <v>2753</v>
      </c>
      <c r="H62" s="83">
        <v>1</v>
      </c>
      <c r="I62" s="85" t="str">
        <f>IF(COUNTIF(J62:AW62,"&lt;&gt;")=0,"",SUMPRODUCT(((Recommendations[ImplStatus]="Implemented")+(Recommendations[ImplStatus]="Compensated"))*ISNUMBER(MATCH(Recommendations[Id],J62:AW62,0)))/COUNTIF(J62:AW62,"&lt;&gt;"))</f>
        <v/>
      </c>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7"/>
      <c r="AM62" s="87"/>
      <c r="AN62" s="87"/>
      <c r="AO62" s="87"/>
      <c r="AP62" s="87"/>
      <c r="AQ62" s="87"/>
      <c r="AR62" s="87"/>
      <c r="AS62" s="87"/>
      <c r="AT62" s="87"/>
      <c r="AU62" s="87"/>
      <c r="AV62" s="87"/>
      <c r="AW62" s="98"/>
    </row>
    <row r="63" spans="1:49" ht="60" customHeight="1" x14ac:dyDescent="0.35">
      <c r="A63" s="95" t="s">
        <v>2918</v>
      </c>
      <c r="B63" s="78" t="s">
        <v>2928</v>
      </c>
      <c r="C63" s="80" t="s">
        <v>2929</v>
      </c>
      <c r="D63" s="82" t="s">
        <v>2930</v>
      </c>
      <c r="E63" s="82" t="s">
        <v>2931</v>
      </c>
      <c r="F63" s="83" t="s">
        <v>2720</v>
      </c>
      <c r="G63" s="83" t="s">
        <v>2737</v>
      </c>
      <c r="H63" s="83">
        <v>1</v>
      </c>
      <c r="I63" s="85">
        <f>IF(COUNTIF(J63:AW63,"&lt;&gt;")=0,"",SUMPRODUCT(((Recommendations[ImplStatus]="Implemented")+(Recommendations[ImplStatus]="Compensated"))*ISNUMBER(MATCH(Recommendations[Id],J63:AW63,0)))/COUNTIF(J63:AW63,"&lt;&gt;"))</f>
        <v>0</v>
      </c>
      <c r="J63" s="87" t="s">
        <v>520</v>
      </c>
      <c r="K63" s="87" t="s">
        <v>528</v>
      </c>
      <c r="L63" s="87" t="s">
        <v>535</v>
      </c>
      <c r="M63" s="87" t="s">
        <v>543</v>
      </c>
      <c r="N63" s="87" t="s">
        <v>546</v>
      </c>
      <c r="O63" s="87"/>
      <c r="P63" s="87"/>
      <c r="Q63" s="87"/>
      <c r="R63" s="87"/>
      <c r="S63" s="87"/>
      <c r="T63" s="87"/>
      <c r="U63" s="87"/>
      <c r="V63" s="87"/>
      <c r="W63" s="87"/>
      <c r="X63" s="87"/>
      <c r="Y63" s="87"/>
      <c r="Z63" s="87"/>
      <c r="AA63" s="87"/>
      <c r="AB63" s="87"/>
      <c r="AC63" s="87"/>
      <c r="AD63" s="87"/>
      <c r="AE63" s="87"/>
      <c r="AF63" s="87"/>
      <c r="AG63" s="87"/>
      <c r="AH63" s="87"/>
      <c r="AI63" s="87"/>
      <c r="AJ63" s="87"/>
      <c r="AK63" s="87"/>
      <c r="AL63" s="87"/>
      <c r="AM63" s="87"/>
      <c r="AN63" s="87"/>
      <c r="AO63" s="87"/>
      <c r="AP63" s="87"/>
      <c r="AQ63" s="87"/>
      <c r="AR63" s="87"/>
      <c r="AS63" s="87"/>
      <c r="AT63" s="87"/>
      <c r="AU63" s="87"/>
      <c r="AV63" s="87"/>
      <c r="AW63" s="98"/>
    </row>
    <row r="64" spans="1:49" ht="60" customHeight="1" x14ac:dyDescent="0.35">
      <c r="A64" s="95" t="s">
        <v>2918</v>
      </c>
      <c r="B64" s="78" t="s">
        <v>2932</v>
      </c>
      <c r="C64" s="80" t="s">
        <v>2933</v>
      </c>
      <c r="D64" s="82" t="s">
        <v>2934</v>
      </c>
      <c r="E64" s="82" t="s">
        <v>2935</v>
      </c>
      <c r="F64" s="83" t="s">
        <v>2720</v>
      </c>
      <c r="G64" s="83" t="s">
        <v>2737</v>
      </c>
      <c r="H64" s="83">
        <v>1</v>
      </c>
      <c r="I64" s="85" t="str">
        <f>IF(COUNTIF(J64:AW64,"&lt;&gt;")=0,"",SUMPRODUCT(((Recommendations[ImplStatus]="Implemented")+(Recommendations[ImplStatus]="Compensated"))*ISNUMBER(MATCH(Recommendations[Id],J64:AW64,0)))/COUNTIF(J64:AW64,"&lt;&gt;"))</f>
        <v/>
      </c>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7"/>
      <c r="AM64" s="87"/>
      <c r="AN64" s="87"/>
      <c r="AO64" s="87"/>
      <c r="AP64" s="87"/>
      <c r="AQ64" s="87"/>
      <c r="AR64" s="87"/>
      <c r="AS64" s="87"/>
      <c r="AT64" s="87"/>
      <c r="AU64" s="87"/>
      <c r="AV64" s="87"/>
      <c r="AW64" s="98"/>
    </row>
    <row r="65" spans="1:49" ht="60" customHeight="1" x14ac:dyDescent="0.35">
      <c r="A65" s="95" t="s">
        <v>2918</v>
      </c>
      <c r="B65" s="78" t="s">
        <v>2936</v>
      </c>
      <c r="C65" s="80" t="s">
        <v>2937</v>
      </c>
      <c r="D65" s="82" t="s">
        <v>2938</v>
      </c>
      <c r="E65" s="82" t="s">
        <v>2939</v>
      </c>
      <c r="F65" s="83" t="s">
        <v>2720</v>
      </c>
      <c r="G65" s="83" t="s">
        <v>2695</v>
      </c>
      <c r="H65" s="83">
        <v>2</v>
      </c>
      <c r="I65" s="85" t="str">
        <f>IF(COUNTIF(J65:AW65,"&lt;&gt;")=0,"",SUMPRODUCT(((Recommendations[ImplStatus]="Implemented")+(Recommendations[ImplStatus]="Compensated"))*ISNUMBER(MATCH(Recommendations[Id],J65:AW65,0)))/COUNTIF(J65:AW65,"&lt;&gt;"))</f>
        <v/>
      </c>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7"/>
      <c r="AM65" s="87"/>
      <c r="AN65" s="87"/>
      <c r="AO65" s="87"/>
      <c r="AP65" s="87"/>
      <c r="AQ65" s="87"/>
      <c r="AR65" s="87"/>
      <c r="AS65" s="87"/>
      <c r="AT65" s="87"/>
      <c r="AU65" s="87"/>
      <c r="AV65" s="87"/>
      <c r="AW65" s="98"/>
    </row>
    <row r="66" spans="1:49" ht="60" customHeight="1" x14ac:dyDescent="0.35">
      <c r="A66" s="95" t="s">
        <v>2918</v>
      </c>
      <c r="B66" s="78" t="s">
        <v>2940</v>
      </c>
      <c r="C66" s="80" t="s">
        <v>2941</v>
      </c>
      <c r="D66" s="82" t="s">
        <v>2942</v>
      </c>
      <c r="E66" s="82" t="s">
        <v>2943</v>
      </c>
      <c r="F66" s="83" t="s">
        <v>2720</v>
      </c>
      <c r="G66" s="83" t="s">
        <v>2695</v>
      </c>
      <c r="H66" s="83">
        <v>2</v>
      </c>
      <c r="I66" s="85" t="str">
        <f>IF(COUNTIF(J66:AW66,"&lt;&gt;")=0,"",SUMPRODUCT(((Recommendations[ImplStatus]="Implemented")+(Recommendations[ImplStatus]="Compensated"))*ISNUMBER(MATCH(Recommendations[Id],J66:AW66,0)))/COUNTIF(J66:AW66,"&lt;&gt;"))</f>
        <v/>
      </c>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7"/>
      <c r="AM66" s="87"/>
      <c r="AN66" s="87"/>
      <c r="AO66" s="87"/>
      <c r="AP66" s="87"/>
      <c r="AQ66" s="87"/>
      <c r="AR66" s="87"/>
      <c r="AS66" s="87"/>
      <c r="AT66" s="87"/>
      <c r="AU66" s="87"/>
      <c r="AV66" s="87"/>
      <c r="AW66" s="98"/>
    </row>
    <row r="67" spans="1:49" ht="60" customHeight="1" x14ac:dyDescent="0.35">
      <c r="A67" s="95" t="s">
        <v>2918</v>
      </c>
      <c r="B67" s="78" t="s">
        <v>2944</v>
      </c>
      <c r="C67" s="80" t="s">
        <v>2945</v>
      </c>
      <c r="D67" s="82" t="s">
        <v>2946</v>
      </c>
      <c r="E67" s="82" t="s">
        <v>2947</v>
      </c>
      <c r="F67" s="83" t="s">
        <v>2720</v>
      </c>
      <c r="G67" s="83" t="s">
        <v>2700</v>
      </c>
      <c r="H67" s="83">
        <v>2</v>
      </c>
      <c r="I67" s="85" t="str">
        <f>IF(COUNTIF(J67:AW67,"&lt;&gt;")=0,"",SUMPRODUCT(((Recommendations[ImplStatus]="Implemented")+(Recommendations[ImplStatus]="Compensated"))*ISNUMBER(MATCH(Recommendations[Id],J67:AW67,0)))/COUNTIF(J67:AW67,"&lt;&gt;"))</f>
        <v/>
      </c>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98"/>
    </row>
    <row r="68" spans="1:49" ht="60" customHeight="1" outlineLevel="1" x14ac:dyDescent="0.35">
      <c r="A68" s="94" t="s">
        <v>2948</v>
      </c>
      <c r="B68" s="77">
        <v>8</v>
      </c>
      <c r="C68" s="79" t="s">
        <v>28</v>
      </c>
      <c r="D68" s="81" t="s">
        <v>2949</v>
      </c>
      <c r="E68" s="81" t="s">
        <v>28</v>
      </c>
      <c r="F68" s="77" t="s">
        <v>28</v>
      </c>
      <c r="G68" s="77" t="s">
        <v>28</v>
      </c>
      <c r="H68" s="77"/>
      <c r="I68" s="84" t="str">
        <f>IF(COUNTIF(J68:AW68,"&lt;&gt;")=0,"",SUMPRODUCT(((Recommendations[ImplStatus]="Implemented")+(Recommendations[ImplStatus]="Compensated"))*ISNUMBER(MATCH(Recommendations[Id],J68:AW68,0)))/COUNTIF(J68:AW68,"&lt;&gt;"))</f>
        <v/>
      </c>
      <c r="J68" s="86"/>
      <c r="K68" s="86"/>
      <c r="L68" s="86"/>
      <c r="M68" s="86"/>
      <c r="N68" s="86"/>
      <c r="O68" s="86"/>
      <c r="P68" s="86"/>
      <c r="Q68" s="86"/>
      <c r="R68" s="86"/>
      <c r="S68" s="86"/>
      <c r="T68" s="86"/>
      <c r="U68" s="86"/>
      <c r="V68" s="86"/>
      <c r="W68" s="86"/>
      <c r="X68" s="86"/>
      <c r="Y68" s="86"/>
      <c r="Z68" s="86"/>
      <c r="AA68" s="86"/>
      <c r="AB68" s="86"/>
      <c r="AC68" s="86"/>
      <c r="AD68" s="86"/>
      <c r="AE68" s="86"/>
      <c r="AF68" s="86"/>
      <c r="AG68" s="86"/>
      <c r="AH68" s="86"/>
      <c r="AI68" s="86"/>
      <c r="AJ68" s="86"/>
      <c r="AK68" s="86"/>
      <c r="AL68" s="86"/>
      <c r="AM68" s="86"/>
      <c r="AN68" s="86"/>
      <c r="AO68" s="86"/>
      <c r="AP68" s="86"/>
      <c r="AQ68" s="86"/>
      <c r="AR68" s="86"/>
      <c r="AS68" s="86"/>
      <c r="AT68" s="86"/>
      <c r="AU68" s="86"/>
      <c r="AV68" s="86"/>
      <c r="AW68" s="97"/>
    </row>
    <row r="69" spans="1:49" ht="60" customHeight="1" x14ac:dyDescent="0.35">
      <c r="A69" s="95" t="s">
        <v>2948</v>
      </c>
      <c r="B69" s="78" t="s">
        <v>2950</v>
      </c>
      <c r="C69" s="80" t="s">
        <v>2951</v>
      </c>
      <c r="D69" s="82" t="s">
        <v>2952</v>
      </c>
      <c r="E69" s="82" t="s">
        <v>2953</v>
      </c>
      <c r="F69" s="83" t="s">
        <v>2812</v>
      </c>
      <c r="G69" s="83" t="s">
        <v>2753</v>
      </c>
      <c r="H69" s="83">
        <v>1</v>
      </c>
      <c r="I69" s="85">
        <f>IF(COUNTIF(J69:AW69,"&lt;&gt;")=0,"",SUMPRODUCT(((Recommendations[ImplStatus]="Implemented")+(Recommendations[ImplStatus]="Compensated"))*ISNUMBER(MATCH(Recommendations[Id],J69:AW69,0)))/COUNTIF(J69:AW69,"&lt;&gt;"))</f>
        <v>0</v>
      </c>
      <c r="J69" s="87" t="s">
        <v>971</v>
      </c>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7"/>
      <c r="AM69" s="87"/>
      <c r="AN69" s="87"/>
      <c r="AO69" s="87"/>
      <c r="AP69" s="87"/>
      <c r="AQ69" s="87"/>
      <c r="AR69" s="87"/>
      <c r="AS69" s="87"/>
      <c r="AT69" s="87"/>
      <c r="AU69" s="87"/>
      <c r="AV69" s="87"/>
      <c r="AW69" s="98"/>
    </row>
    <row r="70" spans="1:49" ht="60" customHeight="1" x14ac:dyDescent="0.35">
      <c r="A70" s="95" t="s">
        <v>2948</v>
      </c>
      <c r="B70" s="78" t="s">
        <v>2954</v>
      </c>
      <c r="C70" s="80" t="s">
        <v>2955</v>
      </c>
      <c r="D70" s="82" t="s">
        <v>2956</v>
      </c>
      <c r="E70" s="82" t="s">
        <v>2957</v>
      </c>
      <c r="F70" s="83" t="s">
        <v>2752</v>
      </c>
      <c r="G70" s="83" t="s">
        <v>2705</v>
      </c>
      <c r="H70" s="83">
        <v>1</v>
      </c>
      <c r="I70" s="85">
        <f>IF(COUNTIF(J70:AW70,"&lt;&gt;")=0,"",SUMPRODUCT(((Recommendations[ImplStatus]="Implemented")+(Recommendations[ImplStatus]="Compensated"))*ISNUMBER(MATCH(Recommendations[Id],J70:AW70,0)))/COUNTIF(J70:AW70,"&lt;&gt;"))</f>
        <v>0</v>
      </c>
      <c r="J70" s="87" t="s">
        <v>869</v>
      </c>
      <c r="K70" s="87" t="s">
        <v>875</v>
      </c>
      <c r="L70" s="87" t="s">
        <v>878</v>
      </c>
      <c r="M70" s="87" t="s">
        <v>881</v>
      </c>
      <c r="N70" s="87" t="s">
        <v>889</v>
      </c>
      <c r="O70" s="87" t="s">
        <v>900</v>
      </c>
      <c r="P70" s="87" t="s">
        <v>908</v>
      </c>
      <c r="Q70" s="87" t="s">
        <v>913</v>
      </c>
      <c r="R70" s="87" t="s">
        <v>923</v>
      </c>
      <c r="S70" s="87" t="s">
        <v>933</v>
      </c>
      <c r="T70" s="87" t="s">
        <v>939</v>
      </c>
      <c r="U70" s="87" t="s">
        <v>942</v>
      </c>
      <c r="V70" s="87" t="s">
        <v>945</v>
      </c>
      <c r="W70" s="87" t="s">
        <v>951</v>
      </c>
      <c r="X70" s="87" t="s">
        <v>954</v>
      </c>
      <c r="Y70" s="87" t="s">
        <v>959</v>
      </c>
      <c r="Z70" s="87" t="s">
        <v>965</v>
      </c>
      <c r="AA70" s="87"/>
      <c r="AB70" s="87"/>
      <c r="AC70" s="87"/>
      <c r="AD70" s="87"/>
      <c r="AE70" s="87"/>
      <c r="AF70" s="87"/>
      <c r="AG70" s="87"/>
      <c r="AH70" s="87"/>
      <c r="AI70" s="87"/>
      <c r="AJ70" s="87"/>
      <c r="AK70" s="87"/>
      <c r="AL70" s="87"/>
      <c r="AM70" s="87"/>
      <c r="AN70" s="87"/>
      <c r="AO70" s="87"/>
      <c r="AP70" s="87"/>
      <c r="AQ70" s="87"/>
      <c r="AR70" s="87"/>
      <c r="AS70" s="87"/>
      <c r="AT70" s="87"/>
      <c r="AU70" s="87"/>
      <c r="AV70" s="87"/>
      <c r="AW70" s="98"/>
    </row>
    <row r="71" spans="1:49" ht="60" customHeight="1" x14ac:dyDescent="0.35">
      <c r="A71" s="95" t="s">
        <v>2948</v>
      </c>
      <c r="B71" s="78" t="s">
        <v>2958</v>
      </c>
      <c r="C71" s="80" t="s">
        <v>2959</v>
      </c>
      <c r="D71" s="82" t="s">
        <v>2960</v>
      </c>
      <c r="E71" s="82" t="s">
        <v>2961</v>
      </c>
      <c r="F71" s="83" t="s">
        <v>2752</v>
      </c>
      <c r="G71" s="83" t="s">
        <v>2737</v>
      </c>
      <c r="H71" s="83">
        <v>1</v>
      </c>
      <c r="I71" s="85">
        <f>IF(COUNTIF(J71:AW71,"&lt;&gt;")=0,"",SUMPRODUCT(((Recommendations[ImplStatus]="Implemented")+(Recommendations[ImplStatus]="Compensated"))*ISNUMBER(MATCH(Recommendations[Id],J71:AW71,0)))/COUNTIF(J71:AW71,"&lt;&gt;"))</f>
        <v>0</v>
      </c>
      <c r="J71" s="87" t="s">
        <v>856</v>
      </c>
      <c r="K71" s="87" t="s">
        <v>864</v>
      </c>
      <c r="L71" s="87" t="s">
        <v>867</v>
      </c>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7"/>
      <c r="AM71" s="87"/>
      <c r="AN71" s="87"/>
      <c r="AO71" s="87"/>
      <c r="AP71" s="87"/>
      <c r="AQ71" s="87"/>
      <c r="AR71" s="87"/>
      <c r="AS71" s="87"/>
      <c r="AT71" s="87"/>
      <c r="AU71" s="87"/>
      <c r="AV71" s="87"/>
      <c r="AW71" s="98"/>
    </row>
    <row r="72" spans="1:49" ht="60" customHeight="1" x14ac:dyDescent="0.35">
      <c r="A72" s="95" t="s">
        <v>2948</v>
      </c>
      <c r="B72" s="78" t="s">
        <v>2962</v>
      </c>
      <c r="C72" s="80" t="s">
        <v>2963</v>
      </c>
      <c r="D72" s="82" t="s">
        <v>2964</v>
      </c>
      <c r="E72" s="82" t="s">
        <v>2965</v>
      </c>
      <c r="F72" s="83" t="s">
        <v>2966</v>
      </c>
      <c r="G72" s="83" t="s">
        <v>2737</v>
      </c>
      <c r="H72" s="83">
        <v>2</v>
      </c>
      <c r="I72" s="85">
        <f>IF(COUNTIF(J72:AW72,"&lt;&gt;")=0,"",SUMPRODUCT(((Recommendations[ImplStatus]="Implemented")+(Recommendations[ImplStatus]="Compensated"))*ISNUMBER(MATCH(Recommendations[Id],J72:AW72,0)))/COUNTIF(J72:AW72,"&lt;&gt;"))</f>
        <v>0</v>
      </c>
      <c r="J72" s="87" t="s">
        <v>853</v>
      </c>
      <c r="K72" s="87" t="s">
        <v>978</v>
      </c>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7"/>
      <c r="AM72" s="87"/>
      <c r="AN72" s="87"/>
      <c r="AO72" s="87"/>
      <c r="AP72" s="87"/>
      <c r="AQ72" s="87"/>
      <c r="AR72" s="87"/>
      <c r="AS72" s="87"/>
      <c r="AT72" s="87"/>
      <c r="AU72" s="87"/>
      <c r="AV72" s="87"/>
      <c r="AW72" s="98"/>
    </row>
    <row r="73" spans="1:49" ht="60" customHeight="1" x14ac:dyDescent="0.35">
      <c r="A73" s="95" t="s">
        <v>2948</v>
      </c>
      <c r="B73" s="78" t="s">
        <v>2967</v>
      </c>
      <c r="C73" s="80" t="s">
        <v>2968</v>
      </c>
      <c r="D73" s="82" t="s">
        <v>2969</v>
      </c>
      <c r="E73" s="82" t="s">
        <v>2970</v>
      </c>
      <c r="F73" s="83" t="s">
        <v>2752</v>
      </c>
      <c r="G73" s="83" t="s">
        <v>2705</v>
      </c>
      <c r="H73" s="83">
        <v>2</v>
      </c>
      <c r="I73" s="85">
        <f>IF(COUNTIF(J73:AW73,"&lt;&gt;")=0,"",SUMPRODUCT(((Recommendations[ImplStatus]="Implemented")+(Recommendations[ImplStatus]="Compensated"))*ISNUMBER(MATCH(Recommendations[Id],J73:AW73,0)))/COUNTIF(J73:AW73,"&lt;&gt;"))</f>
        <v>0</v>
      </c>
      <c r="J73" s="87" t="s">
        <v>881</v>
      </c>
      <c r="K73" s="87" t="s">
        <v>889</v>
      </c>
      <c r="L73" s="87" t="s">
        <v>894</v>
      </c>
      <c r="M73" s="87" t="s">
        <v>903</v>
      </c>
      <c r="N73" s="87" t="s">
        <v>908</v>
      </c>
      <c r="O73" s="87" t="s">
        <v>913</v>
      </c>
      <c r="P73" s="87" t="s">
        <v>918</v>
      </c>
      <c r="Q73" s="87" t="s">
        <v>923</v>
      </c>
      <c r="R73" s="87" t="s">
        <v>928</v>
      </c>
      <c r="S73" s="87" t="s">
        <v>933</v>
      </c>
      <c r="T73" s="87" t="s">
        <v>945</v>
      </c>
      <c r="U73" s="87" t="s">
        <v>954</v>
      </c>
      <c r="V73" s="87" t="s">
        <v>959</v>
      </c>
      <c r="W73" s="87" t="s">
        <v>965</v>
      </c>
      <c r="X73" s="87" t="s">
        <v>971</v>
      </c>
      <c r="Y73" s="87"/>
      <c r="Z73" s="87"/>
      <c r="AA73" s="87"/>
      <c r="AB73" s="87"/>
      <c r="AC73" s="87"/>
      <c r="AD73" s="87"/>
      <c r="AE73" s="87"/>
      <c r="AF73" s="87"/>
      <c r="AG73" s="87"/>
      <c r="AH73" s="87"/>
      <c r="AI73" s="87"/>
      <c r="AJ73" s="87"/>
      <c r="AK73" s="87"/>
      <c r="AL73" s="87"/>
      <c r="AM73" s="87"/>
      <c r="AN73" s="87"/>
      <c r="AO73" s="87"/>
      <c r="AP73" s="87"/>
      <c r="AQ73" s="87"/>
      <c r="AR73" s="87"/>
      <c r="AS73" s="87"/>
      <c r="AT73" s="87"/>
      <c r="AU73" s="87"/>
      <c r="AV73" s="87"/>
      <c r="AW73" s="98"/>
    </row>
    <row r="74" spans="1:49" ht="60" customHeight="1" x14ac:dyDescent="0.35">
      <c r="A74" s="95" t="s">
        <v>2948</v>
      </c>
      <c r="B74" s="78" t="s">
        <v>2971</v>
      </c>
      <c r="C74" s="80" t="s">
        <v>2972</v>
      </c>
      <c r="D74" s="82" t="s">
        <v>2973</v>
      </c>
      <c r="E74" s="82" t="s">
        <v>2974</v>
      </c>
      <c r="F74" s="83" t="s">
        <v>2752</v>
      </c>
      <c r="G74" s="83" t="s">
        <v>2705</v>
      </c>
      <c r="H74" s="83">
        <v>2</v>
      </c>
      <c r="I74" s="85" t="str">
        <f>IF(COUNTIF(J74:AW74,"&lt;&gt;")=0,"",SUMPRODUCT(((Recommendations[ImplStatus]="Implemented")+(Recommendations[ImplStatus]="Compensated"))*ISNUMBER(MATCH(Recommendations[Id],J74:AW74,0)))/COUNTIF(J74:AW74,"&lt;&gt;"))</f>
        <v/>
      </c>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7"/>
      <c r="AM74" s="87"/>
      <c r="AN74" s="87"/>
      <c r="AO74" s="87"/>
      <c r="AP74" s="87"/>
      <c r="AQ74" s="87"/>
      <c r="AR74" s="87"/>
      <c r="AS74" s="87"/>
      <c r="AT74" s="87"/>
      <c r="AU74" s="87"/>
      <c r="AV74" s="87"/>
      <c r="AW74" s="98"/>
    </row>
    <row r="75" spans="1:49" ht="60" customHeight="1" x14ac:dyDescent="0.35">
      <c r="A75" s="95" t="s">
        <v>2948</v>
      </c>
      <c r="B75" s="78" t="s">
        <v>2975</v>
      </c>
      <c r="C75" s="80" t="s">
        <v>2976</v>
      </c>
      <c r="D75" s="82" t="s">
        <v>2977</v>
      </c>
      <c r="E75" s="82" t="s">
        <v>2978</v>
      </c>
      <c r="F75" s="83" t="s">
        <v>2752</v>
      </c>
      <c r="G75" s="83" t="s">
        <v>2705</v>
      </c>
      <c r="H75" s="83">
        <v>2</v>
      </c>
      <c r="I75" s="85" t="str">
        <f>IF(COUNTIF(J75:AW75,"&lt;&gt;")=0,"",SUMPRODUCT(((Recommendations[ImplStatus]="Implemented")+(Recommendations[ImplStatus]="Compensated"))*ISNUMBER(MATCH(Recommendations[Id],J75:AW75,0)))/COUNTIF(J75:AW75,"&lt;&gt;"))</f>
        <v/>
      </c>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7"/>
      <c r="AM75" s="87"/>
      <c r="AN75" s="87"/>
      <c r="AO75" s="87"/>
      <c r="AP75" s="87"/>
      <c r="AQ75" s="87"/>
      <c r="AR75" s="87"/>
      <c r="AS75" s="87"/>
      <c r="AT75" s="87"/>
      <c r="AU75" s="87"/>
      <c r="AV75" s="87"/>
      <c r="AW75" s="98"/>
    </row>
    <row r="76" spans="1:49" ht="60" customHeight="1" x14ac:dyDescent="0.35">
      <c r="A76" s="95" t="s">
        <v>2948</v>
      </c>
      <c r="B76" s="78" t="s">
        <v>2979</v>
      </c>
      <c r="C76" s="80" t="s">
        <v>2980</v>
      </c>
      <c r="D76" s="82" t="s">
        <v>2981</v>
      </c>
      <c r="E76" s="82" t="s">
        <v>2982</v>
      </c>
      <c r="F76" s="83" t="s">
        <v>2752</v>
      </c>
      <c r="G76" s="83" t="s">
        <v>2705</v>
      </c>
      <c r="H76" s="83">
        <v>2</v>
      </c>
      <c r="I76" s="85">
        <f>IF(COUNTIF(J76:AW76,"&lt;&gt;")=0,"",SUMPRODUCT(((Recommendations[ImplStatus]="Implemented")+(Recommendations[ImplStatus]="Compensated"))*ISNUMBER(MATCH(Recommendations[Id],J76:AW76,0)))/COUNTIF(J76:AW76,"&lt;&gt;"))</f>
        <v>0</v>
      </c>
      <c r="J76" s="87" t="s">
        <v>845</v>
      </c>
      <c r="K76" s="87" t="s">
        <v>1597</v>
      </c>
      <c r="L76" s="87" t="s">
        <v>1600</v>
      </c>
      <c r="M76" s="87" t="s">
        <v>1608</v>
      </c>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7"/>
      <c r="AM76" s="87"/>
      <c r="AN76" s="87"/>
      <c r="AO76" s="87"/>
      <c r="AP76" s="87"/>
      <c r="AQ76" s="87"/>
      <c r="AR76" s="87"/>
      <c r="AS76" s="87"/>
      <c r="AT76" s="87"/>
      <c r="AU76" s="87"/>
      <c r="AV76" s="87"/>
      <c r="AW76" s="98"/>
    </row>
    <row r="77" spans="1:49" ht="60" customHeight="1" x14ac:dyDescent="0.35">
      <c r="A77" s="95" t="s">
        <v>2948</v>
      </c>
      <c r="B77" s="78" t="s">
        <v>2983</v>
      </c>
      <c r="C77" s="80" t="s">
        <v>2984</v>
      </c>
      <c r="D77" s="82" t="s">
        <v>2985</v>
      </c>
      <c r="E77" s="82" t="s">
        <v>2986</v>
      </c>
      <c r="F77" s="83" t="s">
        <v>2752</v>
      </c>
      <c r="G77" s="83" t="s">
        <v>2705</v>
      </c>
      <c r="H77" s="83">
        <v>2</v>
      </c>
      <c r="I77" s="85" t="str">
        <f>IF(COUNTIF(J77:AW77,"&lt;&gt;")=0,"",SUMPRODUCT(((Recommendations[ImplStatus]="Implemented")+(Recommendations[ImplStatus]="Compensated"))*ISNUMBER(MATCH(Recommendations[Id],J77:AW77,0)))/COUNTIF(J77:AW77,"&lt;&gt;"))</f>
        <v/>
      </c>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7"/>
      <c r="AM77" s="87"/>
      <c r="AN77" s="87"/>
      <c r="AO77" s="87"/>
      <c r="AP77" s="87"/>
      <c r="AQ77" s="87"/>
      <c r="AR77" s="87"/>
      <c r="AS77" s="87"/>
      <c r="AT77" s="87"/>
      <c r="AU77" s="87"/>
      <c r="AV77" s="87"/>
      <c r="AW77" s="98"/>
    </row>
    <row r="78" spans="1:49" ht="60" customHeight="1" x14ac:dyDescent="0.35">
      <c r="A78" s="95" t="s">
        <v>2948</v>
      </c>
      <c r="B78" s="78" t="s">
        <v>2987</v>
      </c>
      <c r="C78" s="80" t="s">
        <v>2988</v>
      </c>
      <c r="D78" s="82" t="s">
        <v>2989</v>
      </c>
      <c r="E78" s="82" t="s">
        <v>2990</v>
      </c>
      <c r="F78" s="83" t="s">
        <v>2752</v>
      </c>
      <c r="G78" s="83" t="s">
        <v>2737</v>
      </c>
      <c r="H78" s="83">
        <v>2</v>
      </c>
      <c r="I78" s="85" t="str">
        <f>IF(COUNTIF(J78:AW78,"&lt;&gt;")=0,"",SUMPRODUCT(((Recommendations[ImplStatus]="Implemented")+(Recommendations[ImplStatus]="Compensated"))*ISNUMBER(MATCH(Recommendations[Id],J78:AW78,0)))/COUNTIF(J78:AW78,"&lt;&gt;"))</f>
        <v/>
      </c>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7"/>
      <c r="AM78" s="87"/>
      <c r="AN78" s="87"/>
      <c r="AO78" s="87"/>
      <c r="AP78" s="87"/>
      <c r="AQ78" s="87"/>
      <c r="AR78" s="87"/>
      <c r="AS78" s="87"/>
      <c r="AT78" s="87"/>
      <c r="AU78" s="87"/>
      <c r="AV78" s="87"/>
      <c r="AW78" s="98"/>
    </row>
    <row r="79" spans="1:49" ht="60" customHeight="1" x14ac:dyDescent="0.35">
      <c r="A79" s="95" t="s">
        <v>2948</v>
      </c>
      <c r="B79" s="78" t="s">
        <v>2991</v>
      </c>
      <c r="C79" s="80" t="s">
        <v>2992</v>
      </c>
      <c r="D79" s="82" t="s">
        <v>2993</v>
      </c>
      <c r="E79" s="82" t="s">
        <v>2994</v>
      </c>
      <c r="F79" s="83" t="s">
        <v>2752</v>
      </c>
      <c r="G79" s="83" t="s">
        <v>2705</v>
      </c>
      <c r="H79" s="83">
        <v>2</v>
      </c>
      <c r="I79" s="85" t="str">
        <f>IF(COUNTIF(J79:AW79,"&lt;&gt;")=0,"",SUMPRODUCT(((Recommendations[ImplStatus]="Implemented")+(Recommendations[ImplStatus]="Compensated"))*ISNUMBER(MATCH(Recommendations[Id],J79:AW79,0)))/COUNTIF(J79:AW79,"&lt;&gt;"))</f>
        <v/>
      </c>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7"/>
      <c r="AM79" s="87"/>
      <c r="AN79" s="87"/>
      <c r="AO79" s="87"/>
      <c r="AP79" s="87"/>
      <c r="AQ79" s="87"/>
      <c r="AR79" s="87"/>
      <c r="AS79" s="87"/>
      <c r="AT79" s="87"/>
      <c r="AU79" s="87"/>
      <c r="AV79" s="87"/>
      <c r="AW79" s="98"/>
    </row>
    <row r="80" spans="1:49" ht="60" customHeight="1" x14ac:dyDescent="0.35">
      <c r="A80" s="95" t="s">
        <v>2948</v>
      </c>
      <c r="B80" s="78" t="s">
        <v>2995</v>
      </c>
      <c r="C80" s="80" t="s">
        <v>2996</v>
      </c>
      <c r="D80" s="82" t="s">
        <v>2997</v>
      </c>
      <c r="E80" s="82" t="s">
        <v>2998</v>
      </c>
      <c r="F80" s="83" t="s">
        <v>2752</v>
      </c>
      <c r="G80" s="83" t="s">
        <v>2705</v>
      </c>
      <c r="H80" s="83">
        <v>3</v>
      </c>
      <c r="I80" s="85" t="str">
        <f>IF(COUNTIF(J80:AW80,"&lt;&gt;")=0,"",SUMPRODUCT(((Recommendations[ImplStatus]="Implemented")+(Recommendations[ImplStatus]="Compensated"))*ISNUMBER(MATCH(Recommendations[Id],J80:AW80,0)))/COUNTIF(J80:AW80,"&lt;&gt;"))</f>
        <v/>
      </c>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7"/>
      <c r="AM80" s="87"/>
      <c r="AN80" s="87"/>
      <c r="AO80" s="87"/>
      <c r="AP80" s="87"/>
      <c r="AQ80" s="87"/>
      <c r="AR80" s="87"/>
      <c r="AS80" s="87"/>
      <c r="AT80" s="87"/>
      <c r="AU80" s="87"/>
      <c r="AV80" s="87"/>
      <c r="AW80" s="98"/>
    </row>
    <row r="81" spans="1:49" ht="60" customHeight="1" outlineLevel="1" x14ac:dyDescent="0.35">
      <c r="A81" s="94" t="s">
        <v>2999</v>
      </c>
      <c r="B81" s="77">
        <v>9</v>
      </c>
      <c r="C81" s="79" t="s">
        <v>28</v>
      </c>
      <c r="D81" s="81" t="s">
        <v>3000</v>
      </c>
      <c r="E81" s="81" t="s">
        <v>28</v>
      </c>
      <c r="F81" s="77" t="s">
        <v>28</v>
      </c>
      <c r="G81" s="77" t="s">
        <v>28</v>
      </c>
      <c r="H81" s="77"/>
      <c r="I81" s="84" t="str">
        <f>IF(COUNTIF(J81:AW81,"&lt;&gt;")=0,"",SUMPRODUCT(((Recommendations[ImplStatus]="Implemented")+(Recommendations[ImplStatus]="Compensated"))*ISNUMBER(MATCH(Recommendations[Id],J81:AW81,0)))/COUNTIF(J81:AW81,"&lt;&gt;"))</f>
        <v/>
      </c>
      <c r="J81" s="86"/>
      <c r="K81" s="86"/>
      <c r="L81" s="86"/>
      <c r="M81" s="86"/>
      <c r="N81" s="86"/>
      <c r="O81" s="86"/>
      <c r="P81" s="86"/>
      <c r="Q81" s="86"/>
      <c r="R81" s="86"/>
      <c r="S81" s="86"/>
      <c r="T81" s="86"/>
      <c r="U81" s="86"/>
      <c r="V81" s="86"/>
      <c r="W81" s="86"/>
      <c r="X81" s="86"/>
      <c r="Y81" s="86"/>
      <c r="Z81" s="86"/>
      <c r="AA81" s="86"/>
      <c r="AB81" s="86"/>
      <c r="AC81" s="86"/>
      <c r="AD81" s="86"/>
      <c r="AE81" s="86"/>
      <c r="AF81" s="86"/>
      <c r="AG81" s="86"/>
      <c r="AH81" s="86"/>
      <c r="AI81" s="86"/>
      <c r="AJ81" s="86"/>
      <c r="AK81" s="86"/>
      <c r="AL81" s="86"/>
      <c r="AM81" s="86"/>
      <c r="AN81" s="86"/>
      <c r="AO81" s="86"/>
      <c r="AP81" s="86"/>
      <c r="AQ81" s="86"/>
      <c r="AR81" s="86"/>
      <c r="AS81" s="86"/>
      <c r="AT81" s="86"/>
      <c r="AU81" s="86"/>
      <c r="AV81" s="86"/>
      <c r="AW81" s="97"/>
    </row>
    <row r="82" spans="1:49" ht="60" customHeight="1" x14ac:dyDescent="0.35">
      <c r="A82" s="95" t="s">
        <v>2999</v>
      </c>
      <c r="B82" s="78" t="s">
        <v>3001</v>
      </c>
      <c r="C82" s="80" t="s">
        <v>3002</v>
      </c>
      <c r="D82" s="82" t="s">
        <v>3003</v>
      </c>
      <c r="E82" s="82" t="s">
        <v>3004</v>
      </c>
      <c r="F82" s="83" t="s">
        <v>2720</v>
      </c>
      <c r="G82" s="83" t="s">
        <v>2737</v>
      </c>
      <c r="H82" s="83">
        <v>1</v>
      </c>
      <c r="I82" s="85" t="str">
        <f>IF(COUNTIF(J82:AW82,"&lt;&gt;")=0,"",SUMPRODUCT(((Recommendations[ImplStatus]="Implemented")+(Recommendations[ImplStatus]="Compensated"))*ISNUMBER(MATCH(Recommendations[Id],J82:AW82,0)))/COUNTIF(J82:AW82,"&lt;&gt;"))</f>
        <v/>
      </c>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7"/>
      <c r="AM82" s="87"/>
      <c r="AN82" s="87"/>
      <c r="AO82" s="87"/>
      <c r="AP82" s="87"/>
      <c r="AQ82" s="87"/>
      <c r="AR82" s="87"/>
      <c r="AS82" s="87"/>
      <c r="AT82" s="87"/>
      <c r="AU82" s="87"/>
      <c r="AV82" s="87"/>
      <c r="AW82" s="98"/>
    </row>
    <row r="83" spans="1:49" ht="60" customHeight="1" x14ac:dyDescent="0.35">
      <c r="A83" s="95" t="s">
        <v>2999</v>
      </c>
      <c r="B83" s="78" t="s">
        <v>3005</v>
      </c>
      <c r="C83" s="80" t="s">
        <v>3006</v>
      </c>
      <c r="D83" s="82" t="s">
        <v>3007</v>
      </c>
      <c r="E83" s="82" t="s">
        <v>3008</v>
      </c>
      <c r="F83" s="83" t="s">
        <v>2694</v>
      </c>
      <c r="G83" s="83" t="s">
        <v>2737</v>
      </c>
      <c r="H83" s="83">
        <v>1</v>
      </c>
      <c r="I83" s="85" t="str">
        <f>IF(COUNTIF(J83:AW83,"&lt;&gt;")=0,"",SUMPRODUCT(((Recommendations[ImplStatus]="Implemented")+(Recommendations[ImplStatus]="Compensated"))*ISNUMBER(MATCH(Recommendations[Id],J83:AW83,0)))/COUNTIF(J83:AW83,"&lt;&gt;"))</f>
        <v/>
      </c>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7"/>
      <c r="AM83" s="87"/>
      <c r="AN83" s="87"/>
      <c r="AO83" s="87"/>
      <c r="AP83" s="87"/>
      <c r="AQ83" s="87"/>
      <c r="AR83" s="87"/>
      <c r="AS83" s="87"/>
      <c r="AT83" s="87"/>
      <c r="AU83" s="87"/>
      <c r="AV83" s="87"/>
      <c r="AW83" s="98"/>
    </row>
    <row r="84" spans="1:49" ht="60" customHeight="1" x14ac:dyDescent="0.35">
      <c r="A84" s="95" t="s">
        <v>2999</v>
      </c>
      <c r="B84" s="78" t="s">
        <v>3009</v>
      </c>
      <c r="C84" s="80" t="s">
        <v>3010</v>
      </c>
      <c r="D84" s="82" t="s">
        <v>3011</v>
      </c>
      <c r="E84" s="82" t="s">
        <v>3012</v>
      </c>
      <c r="F84" s="83" t="s">
        <v>2966</v>
      </c>
      <c r="G84" s="83" t="s">
        <v>2737</v>
      </c>
      <c r="H84" s="83">
        <v>2</v>
      </c>
      <c r="I84" s="85">
        <f>IF(COUNTIF(J84:AW84,"&lt;&gt;")=0,"",SUMPRODUCT(((Recommendations[ImplStatus]="Implemented")+(Recommendations[ImplStatus]="Compensated"))*ISNUMBER(MATCH(Recommendations[Id],J84:AW84,0)))/COUNTIF(J84:AW84,"&lt;&gt;"))</f>
        <v>0</v>
      </c>
      <c r="J84" s="87" t="s">
        <v>829</v>
      </c>
      <c r="K84" s="87" t="s">
        <v>837</v>
      </c>
      <c r="L84" s="87" t="s">
        <v>1316</v>
      </c>
      <c r="M84" s="87" t="s">
        <v>1324</v>
      </c>
      <c r="N84" s="87" t="s">
        <v>1642</v>
      </c>
      <c r="O84" s="87" t="s">
        <v>1899</v>
      </c>
      <c r="P84" s="87"/>
      <c r="Q84" s="87"/>
      <c r="R84" s="87"/>
      <c r="S84" s="87"/>
      <c r="T84" s="87"/>
      <c r="U84" s="87"/>
      <c r="V84" s="87"/>
      <c r="W84" s="87"/>
      <c r="X84" s="87"/>
      <c r="Y84" s="87"/>
      <c r="Z84" s="87"/>
      <c r="AA84" s="87"/>
      <c r="AB84" s="87"/>
      <c r="AC84" s="87"/>
      <c r="AD84" s="87"/>
      <c r="AE84" s="87"/>
      <c r="AF84" s="87"/>
      <c r="AG84" s="87"/>
      <c r="AH84" s="87"/>
      <c r="AI84" s="87"/>
      <c r="AJ84" s="87"/>
      <c r="AK84" s="87"/>
      <c r="AL84" s="87"/>
      <c r="AM84" s="87"/>
      <c r="AN84" s="87"/>
      <c r="AO84" s="87"/>
      <c r="AP84" s="87"/>
      <c r="AQ84" s="87"/>
      <c r="AR84" s="87"/>
      <c r="AS84" s="87"/>
      <c r="AT84" s="87"/>
      <c r="AU84" s="87"/>
      <c r="AV84" s="87"/>
      <c r="AW84" s="98"/>
    </row>
    <row r="85" spans="1:49" ht="60" customHeight="1" x14ac:dyDescent="0.35">
      <c r="A85" s="95" t="s">
        <v>2999</v>
      </c>
      <c r="B85" s="78" t="s">
        <v>3013</v>
      </c>
      <c r="C85" s="80" t="s">
        <v>3014</v>
      </c>
      <c r="D85" s="82" t="s">
        <v>3015</v>
      </c>
      <c r="E85" s="82" t="s">
        <v>3016</v>
      </c>
      <c r="F85" s="83" t="s">
        <v>2720</v>
      </c>
      <c r="G85" s="83" t="s">
        <v>2737</v>
      </c>
      <c r="H85" s="83">
        <v>2</v>
      </c>
      <c r="I85" s="85">
        <f>IF(COUNTIF(J85:AW85,"&lt;&gt;")=0,"",SUMPRODUCT(((Recommendations[ImplStatus]="Implemented")+(Recommendations[ImplStatus]="Compensated"))*ISNUMBER(MATCH(Recommendations[Id],J85:AW85,0)))/COUNTIF(J85:AW85,"&lt;&gt;"))</f>
        <v>0</v>
      </c>
      <c r="J85" s="87" t="s">
        <v>1899</v>
      </c>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7"/>
      <c r="AM85" s="87"/>
      <c r="AN85" s="87"/>
      <c r="AO85" s="87"/>
      <c r="AP85" s="87"/>
      <c r="AQ85" s="87"/>
      <c r="AR85" s="87"/>
      <c r="AS85" s="87"/>
      <c r="AT85" s="87"/>
      <c r="AU85" s="87"/>
      <c r="AV85" s="87"/>
      <c r="AW85" s="98"/>
    </row>
    <row r="86" spans="1:49" ht="60" customHeight="1" x14ac:dyDescent="0.35">
      <c r="A86" s="95" t="s">
        <v>2999</v>
      </c>
      <c r="B86" s="78" t="s">
        <v>3017</v>
      </c>
      <c r="C86" s="80" t="s">
        <v>3018</v>
      </c>
      <c r="D86" s="82" t="s">
        <v>3019</v>
      </c>
      <c r="E86" s="82" t="s">
        <v>3020</v>
      </c>
      <c r="F86" s="83" t="s">
        <v>2966</v>
      </c>
      <c r="G86" s="83" t="s">
        <v>2737</v>
      </c>
      <c r="H86" s="83">
        <v>2</v>
      </c>
      <c r="I86" s="85" t="str">
        <f>IF(COUNTIF(J86:AW86,"&lt;&gt;")=0,"",SUMPRODUCT(((Recommendations[ImplStatus]="Implemented")+(Recommendations[ImplStatus]="Compensated"))*ISNUMBER(MATCH(Recommendations[Id],J86:AW86,0)))/COUNTIF(J86:AW86,"&lt;&gt;"))</f>
        <v/>
      </c>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7"/>
      <c r="AM86" s="87"/>
      <c r="AN86" s="87"/>
      <c r="AO86" s="87"/>
      <c r="AP86" s="87"/>
      <c r="AQ86" s="87"/>
      <c r="AR86" s="87"/>
      <c r="AS86" s="87"/>
      <c r="AT86" s="87"/>
      <c r="AU86" s="87"/>
      <c r="AV86" s="87"/>
      <c r="AW86" s="98"/>
    </row>
    <row r="87" spans="1:49" ht="60" customHeight="1" x14ac:dyDescent="0.35">
      <c r="A87" s="95" t="s">
        <v>2999</v>
      </c>
      <c r="B87" s="78" t="s">
        <v>3021</v>
      </c>
      <c r="C87" s="80" t="s">
        <v>3022</v>
      </c>
      <c r="D87" s="82" t="s">
        <v>3023</v>
      </c>
      <c r="E87" s="82" t="s">
        <v>3024</v>
      </c>
      <c r="F87" s="83" t="s">
        <v>2966</v>
      </c>
      <c r="G87" s="83" t="s">
        <v>2737</v>
      </c>
      <c r="H87" s="83">
        <v>2</v>
      </c>
      <c r="I87" s="85" t="str">
        <f>IF(COUNTIF(J87:AW87,"&lt;&gt;")=0,"",SUMPRODUCT(((Recommendations[ImplStatus]="Implemented")+(Recommendations[ImplStatus]="Compensated"))*ISNUMBER(MATCH(Recommendations[Id],J87:AW87,0)))/COUNTIF(J87:AW87,"&lt;&gt;"))</f>
        <v/>
      </c>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7"/>
      <c r="AM87" s="87"/>
      <c r="AN87" s="87"/>
      <c r="AO87" s="87"/>
      <c r="AP87" s="87"/>
      <c r="AQ87" s="87"/>
      <c r="AR87" s="87"/>
      <c r="AS87" s="87"/>
      <c r="AT87" s="87"/>
      <c r="AU87" s="87"/>
      <c r="AV87" s="87"/>
      <c r="AW87" s="98"/>
    </row>
    <row r="88" spans="1:49" ht="60" customHeight="1" x14ac:dyDescent="0.35">
      <c r="A88" s="95" t="s">
        <v>2999</v>
      </c>
      <c r="B88" s="78" t="s">
        <v>3025</v>
      </c>
      <c r="C88" s="80" t="s">
        <v>3026</v>
      </c>
      <c r="D88" s="82" t="s">
        <v>3027</v>
      </c>
      <c r="E88" s="82" t="s">
        <v>3028</v>
      </c>
      <c r="F88" s="83" t="s">
        <v>2966</v>
      </c>
      <c r="G88" s="83" t="s">
        <v>2737</v>
      </c>
      <c r="H88" s="83">
        <v>3</v>
      </c>
      <c r="I88" s="85" t="str">
        <f>IF(COUNTIF(J88:AW88,"&lt;&gt;")=0,"",SUMPRODUCT(((Recommendations[ImplStatus]="Implemented")+(Recommendations[ImplStatus]="Compensated"))*ISNUMBER(MATCH(Recommendations[Id],J88:AW88,0)))/COUNTIF(J88:AW88,"&lt;&gt;"))</f>
        <v/>
      </c>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7"/>
      <c r="AM88" s="87"/>
      <c r="AN88" s="87"/>
      <c r="AO88" s="87"/>
      <c r="AP88" s="87"/>
      <c r="AQ88" s="87"/>
      <c r="AR88" s="87"/>
      <c r="AS88" s="87"/>
      <c r="AT88" s="87"/>
      <c r="AU88" s="87"/>
      <c r="AV88" s="87"/>
      <c r="AW88" s="98"/>
    </row>
    <row r="89" spans="1:49" ht="60" customHeight="1" outlineLevel="1" x14ac:dyDescent="0.35">
      <c r="A89" s="94" t="s">
        <v>3029</v>
      </c>
      <c r="B89" s="77">
        <v>10</v>
      </c>
      <c r="C89" s="79" t="s">
        <v>28</v>
      </c>
      <c r="D89" s="81" t="s">
        <v>3030</v>
      </c>
      <c r="E89" s="81" t="s">
        <v>28</v>
      </c>
      <c r="F89" s="77" t="s">
        <v>28</v>
      </c>
      <c r="G89" s="77" t="s">
        <v>28</v>
      </c>
      <c r="H89" s="77"/>
      <c r="I89" s="84" t="str">
        <f>IF(COUNTIF(J89:AW89,"&lt;&gt;")=0,"",SUMPRODUCT(((Recommendations[ImplStatus]="Implemented")+(Recommendations[ImplStatus]="Compensated"))*ISNUMBER(MATCH(Recommendations[Id],J89:AW89,0)))/COUNTIF(J89:AW89,"&lt;&gt;"))</f>
        <v/>
      </c>
      <c r="J89" s="86"/>
      <c r="K89" s="86"/>
      <c r="L89" s="86"/>
      <c r="M89" s="86"/>
      <c r="N89" s="86"/>
      <c r="O89" s="86"/>
      <c r="P89" s="86"/>
      <c r="Q89" s="86"/>
      <c r="R89" s="86"/>
      <c r="S89" s="86"/>
      <c r="T89" s="86"/>
      <c r="U89" s="86"/>
      <c r="V89" s="86"/>
      <c r="W89" s="86"/>
      <c r="X89" s="86"/>
      <c r="Y89" s="86"/>
      <c r="Z89" s="86"/>
      <c r="AA89" s="86"/>
      <c r="AB89" s="86"/>
      <c r="AC89" s="86"/>
      <c r="AD89" s="86"/>
      <c r="AE89" s="86"/>
      <c r="AF89" s="86"/>
      <c r="AG89" s="86"/>
      <c r="AH89" s="86"/>
      <c r="AI89" s="86"/>
      <c r="AJ89" s="86"/>
      <c r="AK89" s="86"/>
      <c r="AL89" s="86"/>
      <c r="AM89" s="86"/>
      <c r="AN89" s="86"/>
      <c r="AO89" s="86"/>
      <c r="AP89" s="86"/>
      <c r="AQ89" s="86"/>
      <c r="AR89" s="86"/>
      <c r="AS89" s="86"/>
      <c r="AT89" s="86"/>
      <c r="AU89" s="86"/>
      <c r="AV89" s="86"/>
      <c r="AW89" s="97"/>
    </row>
    <row r="90" spans="1:49" ht="60" customHeight="1" x14ac:dyDescent="0.35">
      <c r="A90" s="95" t="s">
        <v>3029</v>
      </c>
      <c r="B90" s="78" t="s">
        <v>3031</v>
      </c>
      <c r="C90" s="80" t="s">
        <v>3032</v>
      </c>
      <c r="D90" s="82" t="s">
        <v>3033</v>
      </c>
      <c r="E90" s="82" t="s">
        <v>3034</v>
      </c>
      <c r="F90" s="83" t="s">
        <v>2694</v>
      </c>
      <c r="G90" s="83" t="s">
        <v>2705</v>
      </c>
      <c r="H90" s="83">
        <v>1</v>
      </c>
      <c r="I90" s="85">
        <f>IF(COUNTIF(J90:AW90,"&lt;&gt;")=0,"",SUMPRODUCT(((Recommendations[ImplStatus]="Implemented")+(Recommendations[ImplStatus]="Compensated"))*ISNUMBER(MATCH(Recommendations[Id],J90:AW90,0)))/COUNTIF(J90:AW90,"&lt;&gt;"))</f>
        <v>0</v>
      </c>
      <c r="J90" s="87" t="s">
        <v>317</v>
      </c>
      <c r="K90" s="87" t="s">
        <v>668</v>
      </c>
      <c r="L90" s="87" t="s">
        <v>676</v>
      </c>
      <c r="M90" s="87" t="s">
        <v>679</v>
      </c>
      <c r="N90" s="87" t="s">
        <v>687</v>
      </c>
      <c r="O90" s="87" t="s">
        <v>690</v>
      </c>
      <c r="P90" s="87" t="s">
        <v>697</v>
      </c>
      <c r="Q90" s="87" t="s">
        <v>704</v>
      </c>
      <c r="R90" s="87" t="s">
        <v>711</v>
      </c>
      <c r="S90" s="87" t="s">
        <v>719</v>
      </c>
      <c r="T90" s="87" t="s">
        <v>727</v>
      </c>
      <c r="U90" s="87" t="s">
        <v>730</v>
      </c>
      <c r="V90" s="87" t="s">
        <v>738</v>
      </c>
      <c r="W90" s="87" t="s">
        <v>746</v>
      </c>
      <c r="X90" s="87" t="s">
        <v>749</v>
      </c>
      <c r="Y90" s="87" t="s">
        <v>756</v>
      </c>
      <c r="Z90" s="87" t="s">
        <v>763</v>
      </c>
      <c r="AA90" s="87" t="s">
        <v>769</v>
      </c>
      <c r="AB90" s="87" t="s">
        <v>775</v>
      </c>
      <c r="AC90" s="87" t="s">
        <v>780</v>
      </c>
      <c r="AD90" s="87" t="s">
        <v>783</v>
      </c>
      <c r="AE90" s="87" t="s">
        <v>791</v>
      </c>
      <c r="AF90" s="87" t="s">
        <v>797</v>
      </c>
      <c r="AG90" s="87" t="s">
        <v>813</v>
      </c>
      <c r="AH90" s="87" t="s">
        <v>821</v>
      </c>
      <c r="AI90" s="87"/>
      <c r="AJ90" s="87"/>
      <c r="AK90" s="87"/>
      <c r="AL90" s="87"/>
      <c r="AM90" s="87"/>
      <c r="AN90" s="87"/>
      <c r="AO90" s="87"/>
      <c r="AP90" s="87"/>
      <c r="AQ90" s="87"/>
      <c r="AR90" s="87"/>
      <c r="AS90" s="87"/>
      <c r="AT90" s="87"/>
      <c r="AU90" s="87"/>
      <c r="AV90" s="87"/>
      <c r="AW90" s="98"/>
    </row>
    <row r="91" spans="1:49" ht="60" customHeight="1" x14ac:dyDescent="0.35">
      <c r="A91" s="95" t="s">
        <v>3029</v>
      </c>
      <c r="B91" s="78" t="s">
        <v>3035</v>
      </c>
      <c r="C91" s="80" t="s">
        <v>3036</v>
      </c>
      <c r="D91" s="82" t="s">
        <v>3037</v>
      </c>
      <c r="E91" s="82" t="s">
        <v>3038</v>
      </c>
      <c r="F91" s="83" t="s">
        <v>2694</v>
      </c>
      <c r="G91" s="83" t="s">
        <v>2737</v>
      </c>
      <c r="H91" s="83">
        <v>1</v>
      </c>
      <c r="I91" s="85">
        <f>IF(COUNTIF(J91:AW91,"&lt;&gt;")=0,"",SUMPRODUCT(((Recommendations[ImplStatus]="Implemented")+(Recommendations[ImplStatus]="Compensated"))*ISNUMBER(MATCH(Recommendations[Id],J91:AW91,0)))/COUNTIF(J91:AW91,"&lt;&gt;"))</f>
        <v>0</v>
      </c>
      <c r="J91" s="87" t="s">
        <v>668</v>
      </c>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7"/>
      <c r="AM91" s="87"/>
      <c r="AN91" s="87"/>
      <c r="AO91" s="87"/>
      <c r="AP91" s="87"/>
      <c r="AQ91" s="87"/>
      <c r="AR91" s="87"/>
      <c r="AS91" s="87"/>
      <c r="AT91" s="87"/>
      <c r="AU91" s="87"/>
      <c r="AV91" s="87"/>
      <c r="AW91" s="98"/>
    </row>
    <row r="92" spans="1:49" ht="60" customHeight="1" x14ac:dyDescent="0.35">
      <c r="A92" s="95" t="s">
        <v>3029</v>
      </c>
      <c r="B92" s="78" t="s">
        <v>3039</v>
      </c>
      <c r="C92" s="80" t="s">
        <v>3040</v>
      </c>
      <c r="D92" s="82" t="s">
        <v>3041</v>
      </c>
      <c r="E92" s="82" t="s">
        <v>3042</v>
      </c>
      <c r="F92" s="83" t="s">
        <v>2694</v>
      </c>
      <c r="G92" s="83" t="s">
        <v>2737</v>
      </c>
      <c r="H92" s="83">
        <v>1</v>
      </c>
      <c r="I92" s="85">
        <f>IF(COUNTIF(J92:AW92,"&lt;&gt;")=0,"",SUMPRODUCT(((Recommendations[ImplStatus]="Implemented")+(Recommendations[ImplStatus]="Compensated"))*ISNUMBER(MATCH(Recommendations[Id],J92:AW92,0)))/COUNTIF(J92:AW92,"&lt;&gt;"))</f>
        <v>0</v>
      </c>
      <c r="J92" s="87" t="s">
        <v>990</v>
      </c>
      <c r="K92" s="87" t="s">
        <v>998</v>
      </c>
      <c r="L92" s="87" t="s">
        <v>1006</v>
      </c>
      <c r="M92" s="87" t="s">
        <v>1246</v>
      </c>
      <c r="N92" s="87" t="s">
        <v>1255</v>
      </c>
      <c r="O92" s="87" t="s">
        <v>1264</v>
      </c>
      <c r="P92" s="87" t="s">
        <v>1347</v>
      </c>
      <c r="Q92" s="87" t="s">
        <v>1350</v>
      </c>
      <c r="R92" s="87" t="s">
        <v>1353</v>
      </c>
      <c r="S92" s="87"/>
      <c r="T92" s="87"/>
      <c r="U92" s="87"/>
      <c r="V92" s="87"/>
      <c r="W92" s="87"/>
      <c r="X92" s="87"/>
      <c r="Y92" s="87"/>
      <c r="Z92" s="87"/>
      <c r="AA92" s="87"/>
      <c r="AB92" s="87"/>
      <c r="AC92" s="87"/>
      <c r="AD92" s="87"/>
      <c r="AE92" s="87"/>
      <c r="AF92" s="87"/>
      <c r="AG92" s="87"/>
      <c r="AH92" s="87"/>
      <c r="AI92" s="87"/>
      <c r="AJ92" s="87"/>
      <c r="AK92" s="87"/>
      <c r="AL92" s="87"/>
      <c r="AM92" s="87"/>
      <c r="AN92" s="87"/>
      <c r="AO92" s="87"/>
      <c r="AP92" s="87"/>
      <c r="AQ92" s="87"/>
      <c r="AR92" s="87"/>
      <c r="AS92" s="87"/>
      <c r="AT92" s="87"/>
      <c r="AU92" s="87"/>
      <c r="AV92" s="87"/>
      <c r="AW92" s="98"/>
    </row>
    <row r="93" spans="1:49" ht="60" customHeight="1" x14ac:dyDescent="0.35">
      <c r="A93" s="95" t="s">
        <v>3029</v>
      </c>
      <c r="B93" s="78" t="s">
        <v>3043</v>
      </c>
      <c r="C93" s="80" t="s">
        <v>3044</v>
      </c>
      <c r="D93" s="82" t="s">
        <v>3045</v>
      </c>
      <c r="E93" s="82" t="s">
        <v>3046</v>
      </c>
      <c r="F93" s="83" t="s">
        <v>2694</v>
      </c>
      <c r="G93" s="83" t="s">
        <v>2705</v>
      </c>
      <c r="H93" s="83">
        <v>2</v>
      </c>
      <c r="I93" s="85">
        <f>IF(COUNTIF(J93:AW93,"&lt;&gt;")=0,"",SUMPRODUCT(((Recommendations[ImplStatus]="Implemented")+(Recommendations[ImplStatus]="Compensated"))*ISNUMBER(MATCH(Recommendations[Id],J93:AW93,0)))/COUNTIF(J93:AW93,"&lt;&gt;"))</f>
        <v>0</v>
      </c>
      <c r="J93" s="87" t="s">
        <v>797</v>
      </c>
      <c r="K93" s="87" t="s">
        <v>805</v>
      </c>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7"/>
      <c r="AM93" s="87"/>
      <c r="AN93" s="87"/>
      <c r="AO93" s="87"/>
      <c r="AP93" s="87"/>
      <c r="AQ93" s="87"/>
      <c r="AR93" s="87"/>
      <c r="AS93" s="87"/>
      <c r="AT93" s="87"/>
      <c r="AU93" s="87"/>
      <c r="AV93" s="87"/>
      <c r="AW93" s="98"/>
    </row>
    <row r="94" spans="1:49" ht="60" customHeight="1" x14ac:dyDescent="0.35">
      <c r="A94" s="95" t="s">
        <v>3029</v>
      </c>
      <c r="B94" s="78" t="s">
        <v>3047</v>
      </c>
      <c r="C94" s="80" t="s">
        <v>3048</v>
      </c>
      <c r="D94" s="82" t="s">
        <v>3049</v>
      </c>
      <c r="E94" s="82" t="s">
        <v>3050</v>
      </c>
      <c r="F94" s="83" t="s">
        <v>2694</v>
      </c>
      <c r="G94" s="83" t="s">
        <v>2737</v>
      </c>
      <c r="H94" s="83">
        <v>2</v>
      </c>
      <c r="I94" s="85">
        <f>IF(COUNTIF(J94:AW94,"&lt;&gt;")=0,"",SUMPRODUCT(((Recommendations[ImplStatus]="Implemented")+(Recommendations[ImplStatus]="Compensated"))*ISNUMBER(MATCH(Recommendations[Id],J94:AW94,0)))/COUNTIF(J94:AW94,"&lt;&gt;"))</f>
        <v>0</v>
      </c>
      <c r="J94" s="87" t="s">
        <v>52</v>
      </c>
      <c r="K94" s="87" t="s">
        <v>61</v>
      </c>
      <c r="L94" s="87" t="s">
        <v>67</v>
      </c>
      <c r="M94" s="87" t="s">
        <v>74</v>
      </c>
      <c r="N94" s="87" t="s">
        <v>81</v>
      </c>
      <c r="O94" s="87" t="s">
        <v>87</v>
      </c>
      <c r="P94" s="87" t="s">
        <v>94</v>
      </c>
      <c r="Q94" s="87" t="s">
        <v>101</v>
      </c>
      <c r="R94" s="87" t="s">
        <v>107</v>
      </c>
      <c r="S94" s="87" t="s">
        <v>113</v>
      </c>
      <c r="T94" s="87" t="s">
        <v>120</v>
      </c>
      <c r="U94" s="87" t="s">
        <v>127</v>
      </c>
      <c r="V94" s="87" t="s">
        <v>133</v>
      </c>
      <c r="W94" s="87" t="s">
        <v>140</v>
      </c>
      <c r="X94" s="87" t="s">
        <v>146</v>
      </c>
      <c r="Y94" s="87" t="s">
        <v>153</v>
      </c>
      <c r="Z94" s="87" t="s">
        <v>189</v>
      </c>
      <c r="AA94" s="87" t="s">
        <v>197</v>
      </c>
      <c r="AB94" s="87" t="s">
        <v>204</v>
      </c>
      <c r="AC94" s="87" t="s">
        <v>211</v>
      </c>
      <c r="AD94" s="87" t="s">
        <v>217</v>
      </c>
      <c r="AE94" s="87" t="s">
        <v>224</v>
      </c>
      <c r="AF94" s="87" t="s">
        <v>237</v>
      </c>
      <c r="AG94" s="87" t="s">
        <v>240</v>
      </c>
      <c r="AH94" s="87" t="s">
        <v>243</v>
      </c>
      <c r="AI94" s="87" t="s">
        <v>317</v>
      </c>
      <c r="AJ94" s="87" t="s">
        <v>388</v>
      </c>
      <c r="AK94" s="87" t="s">
        <v>391</v>
      </c>
      <c r="AL94" s="87" t="s">
        <v>399</v>
      </c>
      <c r="AM94" s="87" t="s">
        <v>406</v>
      </c>
      <c r="AN94" s="87" t="s">
        <v>1171</v>
      </c>
      <c r="AO94" s="87" t="s">
        <v>1316</v>
      </c>
      <c r="AP94" s="87" t="s">
        <v>1324</v>
      </c>
      <c r="AQ94" s="87" t="s">
        <v>1632</v>
      </c>
      <c r="AR94" s="87" t="s">
        <v>1683</v>
      </c>
      <c r="AS94" s="87" t="s">
        <v>1691</v>
      </c>
      <c r="AT94" s="87" t="s">
        <v>1885</v>
      </c>
      <c r="AU94" s="87" t="s">
        <v>1892</v>
      </c>
      <c r="AV94" s="87"/>
      <c r="AW94" s="98"/>
    </row>
    <row r="95" spans="1:49" ht="60" customHeight="1" x14ac:dyDescent="0.35">
      <c r="A95" s="95" t="s">
        <v>3029</v>
      </c>
      <c r="B95" s="78" t="s">
        <v>3051</v>
      </c>
      <c r="C95" s="80" t="s">
        <v>3052</v>
      </c>
      <c r="D95" s="82" t="s">
        <v>3053</v>
      </c>
      <c r="E95" s="82" t="s">
        <v>3054</v>
      </c>
      <c r="F95" s="83" t="s">
        <v>2694</v>
      </c>
      <c r="G95" s="83" t="s">
        <v>2737</v>
      </c>
      <c r="H95" s="83">
        <v>2</v>
      </c>
      <c r="I95" s="85" t="str">
        <f>IF(COUNTIF(J95:AW95,"&lt;&gt;")=0,"",SUMPRODUCT(((Recommendations[ImplStatus]="Implemented")+(Recommendations[ImplStatus]="Compensated"))*ISNUMBER(MATCH(Recommendations[Id],J95:AW95,0)))/COUNTIF(J95:AW95,"&lt;&gt;"))</f>
        <v/>
      </c>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7"/>
      <c r="AM95" s="87"/>
      <c r="AN95" s="87"/>
      <c r="AO95" s="87"/>
      <c r="AP95" s="87"/>
      <c r="AQ95" s="87"/>
      <c r="AR95" s="87"/>
      <c r="AS95" s="87"/>
      <c r="AT95" s="87"/>
      <c r="AU95" s="87"/>
      <c r="AV95" s="87"/>
      <c r="AW95" s="98"/>
    </row>
    <row r="96" spans="1:49" ht="60" customHeight="1" x14ac:dyDescent="0.35">
      <c r="A96" s="95" t="s">
        <v>3029</v>
      </c>
      <c r="B96" s="78" t="s">
        <v>3055</v>
      </c>
      <c r="C96" s="80" t="s">
        <v>3056</v>
      </c>
      <c r="D96" s="82" t="s">
        <v>3057</v>
      </c>
      <c r="E96" s="82" t="s">
        <v>3058</v>
      </c>
      <c r="F96" s="83" t="s">
        <v>2694</v>
      </c>
      <c r="G96" s="83" t="s">
        <v>2705</v>
      </c>
      <c r="H96" s="83">
        <v>2</v>
      </c>
      <c r="I96" s="85">
        <f>IF(COUNTIF(J96:AW96,"&lt;&gt;")=0,"",SUMPRODUCT(((Recommendations[ImplStatus]="Implemented")+(Recommendations[ImplStatus]="Compensated"))*ISNUMBER(MATCH(Recommendations[Id],J96:AW96,0)))/COUNTIF(J96:AW96,"&lt;&gt;"))</f>
        <v>0</v>
      </c>
      <c r="J96" s="87" t="s">
        <v>52</v>
      </c>
      <c r="K96" s="87" t="s">
        <v>61</v>
      </c>
      <c r="L96" s="87" t="s">
        <v>67</v>
      </c>
      <c r="M96" s="87" t="s">
        <v>74</v>
      </c>
      <c r="N96" s="87" t="s">
        <v>81</v>
      </c>
      <c r="O96" s="87" t="s">
        <v>87</v>
      </c>
      <c r="P96" s="87" t="s">
        <v>94</v>
      </c>
      <c r="Q96" s="87" t="s">
        <v>101</v>
      </c>
      <c r="R96" s="87" t="s">
        <v>107</v>
      </c>
      <c r="S96" s="87" t="s">
        <v>113</v>
      </c>
      <c r="T96" s="87" t="s">
        <v>120</v>
      </c>
      <c r="U96" s="87" t="s">
        <v>127</v>
      </c>
      <c r="V96" s="87" t="s">
        <v>133</v>
      </c>
      <c r="W96" s="87" t="s">
        <v>140</v>
      </c>
      <c r="X96" s="87" t="s">
        <v>146</v>
      </c>
      <c r="Y96" s="87" t="s">
        <v>153</v>
      </c>
      <c r="Z96" s="87" t="s">
        <v>237</v>
      </c>
      <c r="AA96" s="87" t="s">
        <v>240</v>
      </c>
      <c r="AB96" s="87" t="s">
        <v>243</v>
      </c>
      <c r="AC96" s="87" t="s">
        <v>769</v>
      </c>
      <c r="AD96" s="87" t="s">
        <v>1616</v>
      </c>
      <c r="AE96" s="87"/>
      <c r="AF96" s="87"/>
      <c r="AG96" s="87"/>
      <c r="AH96" s="87"/>
      <c r="AI96" s="87"/>
      <c r="AJ96" s="87"/>
      <c r="AK96" s="87"/>
      <c r="AL96" s="87"/>
      <c r="AM96" s="87"/>
      <c r="AN96" s="87"/>
      <c r="AO96" s="87"/>
      <c r="AP96" s="87"/>
      <c r="AQ96" s="87"/>
      <c r="AR96" s="87"/>
      <c r="AS96" s="87"/>
      <c r="AT96" s="87"/>
      <c r="AU96" s="87"/>
      <c r="AV96" s="87"/>
      <c r="AW96" s="98"/>
    </row>
    <row r="97" spans="1:49" ht="60" customHeight="1" outlineLevel="1" x14ac:dyDescent="0.35">
      <c r="A97" s="94" t="s">
        <v>3059</v>
      </c>
      <c r="B97" s="77">
        <v>11</v>
      </c>
      <c r="C97" s="79" t="s">
        <v>28</v>
      </c>
      <c r="D97" s="81" t="s">
        <v>3060</v>
      </c>
      <c r="E97" s="81" t="s">
        <v>28</v>
      </c>
      <c r="F97" s="77" t="s">
        <v>28</v>
      </c>
      <c r="G97" s="77" t="s">
        <v>28</v>
      </c>
      <c r="H97" s="77"/>
      <c r="I97" s="84" t="str">
        <f>IF(COUNTIF(J97:AW97,"&lt;&gt;")=0,"",SUMPRODUCT(((Recommendations[ImplStatus]="Implemented")+(Recommendations[ImplStatus]="Compensated"))*ISNUMBER(MATCH(Recommendations[Id],J97:AW97,0)))/COUNTIF(J97:AW97,"&lt;&gt;"))</f>
        <v/>
      </c>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6"/>
      <c r="AI97" s="86"/>
      <c r="AJ97" s="86"/>
      <c r="AK97" s="86"/>
      <c r="AL97" s="86"/>
      <c r="AM97" s="86"/>
      <c r="AN97" s="86"/>
      <c r="AO97" s="86"/>
      <c r="AP97" s="86"/>
      <c r="AQ97" s="86"/>
      <c r="AR97" s="86"/>
      <c r="AS97" s="86"/>
      <c r="AT97" s="86"/>
      <c r="AU97" s="86"/>
      <c r="AV97" s="86"/>
      <c r="AW97" s="97"/>
    </row>
    <row r="98" spans="1:49" ht="60" customHeight="1" x14ac:dyDescent="0.35">
      <c r="A98" s="95" t="s">
        <v>3059</v>
      </c>
      <c r="B98" s="78" t="s">
        <v>3061</v>
      </c>
      <c r="C98" s="80" t="s">
        <v>3062</v>
      </c>
      <c r="D98" s="82" t="s">
        <v>3063</v>
      </c>
      <c r="E98" s="82" t="s">
        <v>3064</v>
      </c>
      <c r="F98" s="83" t="s">
        <v>2812</v>
      </c>
      <c r="G98" s="83" t="s">
        <v>2753</v>
      </c>
      <c r="H98" s="83">
        <v>1</v>
      </c>
      <c r="I98" s="85" t="str">
        <f>IF(COUNTIF(J98:AW98,"&lt;&gt;")=0,"",SUMPRODUCT(((Recommendations[ImplStatus]="Implemented")+(Recommendations[ImplStatus]="Compensated"))*ISNUMBER(MATCH(Recommendations[Id],J98:AW98,0)))/COUNTIF(J98:AW98,"&lt;&gt;"))</f>
        <v/>
      </c>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7"/>
      <c r="AM98" s="87"/>
      <c r="AN98" s="87"/>
      <c r="AO98" s="87"/>
      <c r="AP98" s="87"/>
      <c r="AQ98" s="87"/>
      <c r="AR98" s="87"/>
      <c r="AS98" s="87"/>
      <c r="AT98" s="87"/>
      <c r="AU98" s="87"/>
      <c r="AV98" s="87"/>
      <c r="AW98" s="98"/>
    </row>
    <row r="99" spans="1:49" ht="60" customHeight="1" x14ac:dyDescent="0.35">
      <c r="A99" s="95" t="s">
        <v>3059</v>
      </c>
      <c r="B99" s="78" t="s">
        <v>3065</v>
      </c>
      <c r="C99" s="80" t="s">
        <v>3066</v>
      </c>
      <c r="D99" s="82" t="s">
        <v>3067</v>
      </c>
      <c r="E99" s="82" t="s">
        <v>3068</v>
      </c>
      <c r="F99" s="83" t="s">
        <v>2752</v>
      </c>
      <c r="G99" s="83" t="s">
        <v>3069</v>
      </c>
      <c r="H99" s="83">
        <v>1</v>
      </c>
      <c r="I99" s="85" t="str">
        <f>IF(COUNTIF(J99:AW99,"&lt;&gt;")=0,"",SUMPRODUCT(((Recommendations[ImplStatus]="Implemented")+(Recommendations[ImplStatus]="Compensated"))*ISNUMBER(MATCH(Recommendations[Id],J99:AW99,0)))/COUNTIF(J99:AW99,"&lt;&gt;"))</f>
        <v/>
      </c>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7"/>
      <c r="AM99" s="87"/>
      <c r="AN99" s="87"/>
      <c r="AO99" s="87"/>
      <c r="AP99" s="87"/>
      <c r="AQ99" s="87"/>
      <c r="AR99" s="87"/>
      <c r="AS99" s="87"/>
      <c r="AT99" s="87"/>
      <c r="AU99" s="87"/>
      <c r="AV99" s="87"/>
      <c r="AW99" s="98"/>
    </row>
    <row r="100" spans="1:49" ht="60" customHeight="1" x14ac:dyDescent="0.35">
      <c r="A100" s="95" t="s">
        <v>3059</v>
      </c>
      <c r="B100" s="78" t="s">
        <v>3070</v>
      </c>
      <c r="C100" s="80" t="s">
        <v>3071</v>
      </c>
      <c r="D100" s="82" t="s">
        <v>3072</v>
      </c>
      <c r="E100" s="82" t="s">
        <v>3073</v>
      </c>
      <c r="F100" s="83" t="s">
        <v>2752</v>
      </c>
      <c r="G100" s="83" t="s">
        <v>2737</v>
      </c>
      <c r="H100" s="83">
        <v>1</v>
      </c>
      <c r="I100" s="85" t="str">
        <f>IF(COUNTIF(J100:AW100,"&lt;&gt;")=0,"",SUMPRODUCT(((Recommendations[ImplStatus]="Implemented")+(Recommendations[ImplStatus]="Compensated"))*ISNUMBER(MATCH(Recommendations[Id],J100:AW100,0)))/COUNTIF(J100:AW100,"&lt;&gt;"))</f>
        <v/>
      </c>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7"/>
      <c r="AM100" s="87"/>
      <c r="AN100" s="87"/>
      <c r="AO100" s="87"/>
      <c r="AP100" s="87"/>
      <c r="AQ100" s="87"/>
      <c r="AR100" s="87"/>
      <c r="AS100" s="87"/>
      <c r="AT100" s="87"/>
      <c r="AU100" s="87"/>
      <c r="AV100" s="87"/>
      <c r="AW100" s="98"/>
    </row>
    <row r="101" spans="1:49" ht="60" customHeight="1" x14ac:dyDescent="0.35">
      <c r="A101" s="95" t="s">
        <v>3059</v>
      </c>
      <c r="B101" s="78" t="s">
        <v>3074</v>
      </c>
      <c r="C101" s="80" t="s">
        <v>3075</v>
      </c>
      <c r="D101" s="82" t="s">
        <v>3076</v>
      </c>
      <c r="E101" s="82" t="s">
        <v>3077</v>
      </c>
      <c r="F101" s="83" t="s">
        <v>2752</v>
      </c>
      <c r="G101" s="83" t="s">
        <v>3069</v>
      </c>
      <c r="H101" s="83">
        <v>1</v>
      </c>
      <c r="I101" s="85" t="str">
        <f>IF(COUNTIF(J101:AW101,"&lt;&gt;")=0,"",SUMPRODUCT(((Recommendations[ImplStatus]="Implemented")+(Recommendations[ImplStatus]="Compensated"))*ISNUMBER(MATCH(Recommendations[Id],J101:AW101,0)))/COUNTIF(J101:AW101,"&lt;&gt;"))</f>
        <v/>
      </c>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7"/>
      <c r="AM101" s="87"/>
      <c r="AN101" s="87"/>
      <c r="AO101" s="87"/>
      <c r="AP101" s="87"/>
      <c r="AQ101" s="87"/>
      <c r="AR101" s="87"/>
      <c r="AS101" s="87"/>
      <c r="AT101" s="87"/>
      <c r="AU101" s="87"/>
      <c r="AV101" s="87"/>
      <c r="AW101" s="98"/>
    </row>
    <row r="102" spans="1:49" ht="60" customHeight="1" x14ac:dyDescent="0.35">
      <c r="A102" s="95" t="s">
        <v>3059</v>
      </c>
      <c r="B102" s="78" t="s">
        <v>3078</v>
      </c>
      <c r="C102" s="80" t="s">
        <v>3079</v>
      </c>
      <c r="D102" s="82" t="s">
        <v>3080</v>
      </c>
      <c r="E102" s="82" t="s">
        <v>3081</v>
      </c>
      <c r="F102" s="83" t="s">
        <v>2752</v>
      </c>
      <c r="G102" s="83" t="s">
        <v>3069</v>
      </c>
      <c r="H102" s="83">
        <v>2</v>
      </c>
      <c r="I102" s="85" t="str">
        <f>IF(COUNTIF(J102:AW102,"&lt;&gt;")=0,"",SUMPRODUCT(((Recommendations[ImplStatus]="Implemented")+(Recommendations[ImplStatus]="Compensated"))*ISNUMBER(MATCH(Recommendations[Id],J102:AW102,0)))/COUNTIF(J102:AW102,"&lt;&gt;"))</f>
        <v/>
      </c>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7"/>
      <c r="AM102" s="87"/>
      <c r="AN102" s="87"/>
      <c r="AO102" s="87"/>
      <c r="AP102" s="87"/>
      <c r="AQ102" s="87"/>
      <c r="AR102" s="87"/>
      <c r="AS102" s="87"/>
      <c r="AT102" s="87"/>
      <c r="AU102" s="87"/>
      <c r="AV102" s="87"/>
      <c r="AW102" s="98"/>
    </row>
    <row r="103" spans="1:49" ht="60" customHeight="1" outlineLevel="1" x14ac:dyDescent="0.35">
      <c r="A103" s="94" t="s">
        <v>3082</v>
      </c>
      <c r="B103" s="77">
        <v>12</v>
      </c>
      <c r="C103" s="79" t="s">
        <v>28</v>
      </c>
      <c r="D103" s="81" t="s">
        <v>3083</v>
      </c>
      <c r="E103" s="81" t="s">
        <v>28</v>
      </c>
      <c r="F103" s="77" t="s">
        <v>28</v>
      </c>
      <c r="G103" s="77" t="s">
        <v>28</v>
      </c>
      <c r="H103" s="77"/>
      <c r="I103" s="84" t="str">
        <f>IF(COUNTIF(J103:AW103,"&lt;&gt;")=0,"",SUMPRODUCT(((Recommendations[ImplStatus]="Implemented")+(Recommendations[ImplStatus]="Compensated"))*ISNUMBER(MATCH(Recommendations[Id],J103:AW103,0)))/COUNTIF(J103:AW103,"&lt;&gt;"))</f>
        <v/>
      </c>
      <c r="J103" s="86"/>
      <c r="K103" s="86"/>
      <c r="L103" s="86"/>
      <c r="M103" s="86"/>
      <c r="N103" s="86"/>
      <c r="O103" s="86"/>
      <c r="P103" s="86"/>
      <c r="Q103" s="86"/>
      <c r="R103" s="86"/>
      <c r="S103" s="86"/>
      <c r="T103" s="86"/>
      <c r="U103" s="86"/>
      <c r="V103" s="86"/>
      <c r="W103" s="86"/>
      <c r="X103" s="86"/>
      <c r="Y103" s="86"/>
      <c r="Z103" s="86"/>
      <c r="AA103" s="86"/>
      <c r="AB103" s="86"/>
      <c r="AC103" s="86"/>
      <c r="AD103" s="86"/>
      <c r="AE103" s="86"/>
      <c r="AF103" s="86"/>
      <c r="AG103" s="86"/>
      <c r="AH103" s="86"/>
      <c r="AI103" s="86"/>
      <c r="AJ103" s="86"/>
      <c r="AK103" s="86"/>
      <c r="AL103" s="86"/>
      <c r="AM103" s="86"/>
      <c r="AN103" s="86"/>
      <c r="AO103" s="86"/>
      <c r="AP103" s="86"/>
      <c r="AQ103" s="86"/>
      <c r="AR103" s="86"/>
      <c r="AS103" s="86"/>
      <c r="AT103" s="86"/>
      <c r="AU103" s="86"/>
      <c r="AV103" s="86"/>
      <c r="AW103" s="97"/>
    </row>
    <row r="104" spans="1:49" ht="60" customHeight="1" x14ac:dyDescent="0.35">
      <c r="A104" s="95" t="s">
        <v>3082</v>
      </c>
      <c r="B104" s="78" t="s">
        <v>3084</v>
      </c>
      <c r="C104" s="80" t="s">
        <v>3085</v>
      </c>
      <c r="D104" s="82" t="s">
        <v>3086</v>
      </c>
      <c r="E104" s="82" t="s">
        <v>3087</v>
      </c>
      <c r="F104" s="83" t="s">
        <v>2966</v>
      </c>
      <c r="G104" s="83" t="s">
        <v>2737</v>
      </c>
      <c r="H104" s="83">
        <v>1</v>
      </c>
      <c r="I104" s="85" t="str">
        <f>IF(COUNTIF(J104:AW104,"&lt;&gt;")=0,"",SUMPRODUCT(((Recommendations[ImplStatus]="Implemented")+(Recommendations[ImplStatus]="Compensated"))*ISNUMBER(MATCH(Recommendations[Id],J104:AW104,0)))/COUNTIF(J104:AW104,"&lt;&gt;"))</f>
        <v/>
      </c>
      <c r="J104" s="87"/>
      <c r="K104" s="87"/>
      <c r="L104" s="87"/>
      <c r="M104" s="87"/>
      <c r="N104" s="87"/>
      <c r="O104" s="87"/>
      <c r="P104" s="87"/>
      <c r="Q104" s="87"/>
      <c r="R104" s="87"/>
      <c r="S104" s="87"/>
      <c r="T104" s="87"/>
      <c r="U104" s="87"/>
      <c r="V104" s="87"/>
      <c r="W104" s="87"/>
      <c r="X104" s="87"/>
      <c r="Y104" s="87"/>
      <c r="Z104" s="87"/>
      <c r="AA104" s="87"/>
      <c r="AB104" s="87"/>
      <c r="AC104" s="87"/>
      <c r="AD104" s="87"/>
      <c r="AE104" s="87"/>
      <c r="AF104" s="87"/>
      <c r="AG104" s="87"/>
      <c r="AH104" s="87"/>
      <c r="AI104" s="87"/>
      <c r="AJ104" s="87"/>
      <c r="AK104" s="87"/>
      <c r="AL104" s="87"/>
      <c r="AM104" s="87"/>
      <c r="AN104" s="87"/>
      <c r="AO104" s="87"/>
      <c r="AP104" s="87"/>
      <c r="AQ104" s="87"/>
      <c r="AR104" s="87"/>
      <c r="AS104" s="87"/>
      <c r="AT104" s="87"/>
      <c r="AU104" s="87"/>
      <c r="AV104" s="87"/>
      <c r="AW104" s="98"/>
    </row>
    <row r="105" spans="1:49" ht="60" customHeight="1" x14ac:dyDescent="0.35">
      <c r="A105" s="95" t="s">
        <v>3082</v>
      </c>
      <c r="B105" s="78" t="s">
        <v>3088</v>
      </c>
      <c r="C105" s="80" t="s">
        <v>3089</v>
      </c>
      <c r="D105" s="82" t="s">
        <v>3090</v>
      </c>
      <c r="E105" s="82" t="s">
        <v>3091</v>
      </c>
      <c r="F105" s="83" t="s">
        <v>2966</v>
      </c>
      <c r="G105" s="83" t="s">
        <v>2737</v>
      </c>
      <c r="H105" s="83">
        <v>2</v>
      </c>
      <c r="I105" s="85" t="str">
        <f>IF(COUNTIF(J105:AW105,"&lt;&gt;")=0,"",SUMPRODUCT(((Recommendations[ImplStatus]="Implemented")+(Recommendations[ImplStatus]="Compensated"))*ISNUMBER(MATCH(Recommendations[Id],J105:AW105,0)))/COUNTIF(J105:AW105,"&lt;&gt;"))</f>
        <v/>
      </c>
      <c r="J105" s="87"/>
      <c r="K105" s="87"/>
      <c r="L105" s="87"/>
      <c r="M105" s="87"/>
      <c r="N105" s="87"/>
      <c r="O105" s="87"/>
      <c r="P105" s="87"/>
      <c r="Q105" s="87"/>
      <c r="R105" s="87"/>
      <c r="S105" s="87"/>
      <c r="T105" s="87"/>
      <c r="U105" s="87"/>
      <c r="V105" s="87"/>
      <c r="W105" s="87"/>
      <c r="X105" s="87"/>
      <c r="Y105" s="87"/>
      <c r="Z105" s="87"/>
      <c r="AA105" s="87"/>
      <c r="AB105" s="87"/>
      <c r="AC105" s="87"/>
      <c r="AD105" s="87"/>
      <c r="AE105" s="87"/>
      <c r="AF105" s="87"/>
      <c r="AG105" s="87"/>
      <c r="AH105" s="87"/>
      <c r="AI105" s="87"/>
      <c r="AJ105" s="87"/>
      <c r="AK105" s="87"/>
      <c r="AL105" s="87"/>
      <c r="AM105" s="87"/>
      <c r="AN105" s="87"/>
      <c r="AO105" s="87"/>
      <c r="AP105" s="87"/>
      <c r="AQ105" s="87"/>
      <c r="AR105" s="87"/>
      <c r="AS105" s="87"/>
      <c r="AT105" s="87"/>
      <c r="AU105" s="87"/>
      <c r="AV105" s="87"/>
      <c r="AW105" s="98"/>
    </row>
    <row r="106" spans="1:49" ht="60" customHeight="1" x14ac:dyDescent="0.35">
      <c r="A106" s="95" t="s">
        <v>3082</v>
      </c>
      <c r="B106" s="78" t="s">
        <v>3092</v>
      </c>
      <c r="C106" s="80" t="s">
        <v>3093</v>
      </c>
      <c r="D106" s="82" t="s">
        <v>3094</v>
      </c>
      <c r="E106" s="82" t="s">
        <v>3095</v>
      </c>
      <c r="F106" s="83" t="s">
        <v>2966</v>
      </c>
      <c r="G106" s="83" t="s">
        <v>2737</v>
      </c>
      <c r="H106" s="83">
        <v>2</v>
      </c>
      <c r="I106" s="85">
        <f>IF(COUNTIF(J106:AW106,"&lt;&gt;")=0,"",SUMPRODUCT(((Recommendations[ImplStatus]="Implemented")+(Recommendations[ImplStatus]="Compensated"))*ISNUMBER(MATCH(Recommendations[Id],J106:AW106,0)))/COUNTIF(J106:AW106,"&lt;&gt;"))</f>
        <v>0</v>
      </c>
      <c r="J106" s="87" t="s">
        <v>1023</v>
      </c>
      <c r="K106" s="87"/>
      <c r="L106" s="87"/>
      <c r="M106" s="87"/>
      <c r="N106" s="87"/>
      <c r="O106" s="87"/>
      <c r="P106" s="87"/>
      <c r="Q106" s="87"/>
      <c r="R106" s="87"/>
      <c r="S106" s="87"/>
      <c r="T106" s="87"/>
      <c r="U106" s="87"/>
      <c r="V106" s="87"/>
      <c r="W106" s="87"/>
      <c r="X106" s="87"/>
      <c r="Y106" s="87"/>
      <c r="Z106" s="87"/>
      <c r="AA106" s="87"/>
      <c r="AB106" s="87"/>
      <c r="AC106" s="87"/>
      <c r="AD106" s="87"/>
      <c r="AE106" s="87"/>
      <c r="AF106" s="87"/>
      <c r="AG106" s="87"/>
      <c r="AH106" s="87"/>
      <c r="AI106" s="87"/>
      <c r="AJ106" s="87"/>
      <c r="AK106" s="87"/>
      <c r="AL106" s="87"/>
      <c r="AM106" s="87"/>
      <c r="AN106" s="87"/>
      <c r="AO106" s="87"/>
      <c r="AP106" s="87"/>
      <c r="AQ106" s="87"/>
      <c r="AR106" s="87"/>
      <c r="AS106" s="87"/>
      <c r="AT106" s="87"/>
      <c r="AU106" s="87"/>
      <c r="AV106" s="87"/>
      <c r="AW106" s="98"/>
    </row>
    <row r="107" spans="1:49" ht="60" customHeight="1" x14ac:dyDescent="0.35">
      <c r="A107" s="95" t="s">
        <v>3082</v>
      </c>
      <c r="B107" s="78" t="s">
        <v>3096</v>
      </c>
      <c r="C107" s="80" t="s">
        <v>3097</v>
      </c>
      <c r="D107" s="82" t="s">
        <v>3098</v>
      </c>
      <c r="E107" s="82" t="s">
        <v>3099</v>
      </c>
      <c r="F107" s="83" t="s">
        <v>2812</v>
      </c>
      <c r="G107" s="83" t="s">
        <v>2753</v>
      </c>
      <c r="H107" s="83">
        <v>2</v>
      </c>
      <c r="I107" s="85" t="str">
        <f>IF(COUNTIF(J107:AW107,"&lt;&gt;")=0,"",SUMPRODUCT(((Recommendations[ImplStatus]="Implemented")+(Recommendations[ImplStatus]="Compensated"))*ISNUMBER(MATCH(Recommendations[Id],J107:AW107,0)))/COUNTIF(J107:AW107,"&lt;&gt;"))</f>
        <v/>
      </c>
      <c r="J107" s="87"/>
      <c r="K107" s="87"/>
      <c r="L107" s="87"/>
      <c r="M107" s="87"/>
      <c r="N107" s="87"/>
      <c r="O107" s="87"/>
      <c r="P107" s="87"/>
      <c r="Q107" s="87"/>
      <c r="R107" s="87"/>
      <c r="S107" s="87"/>
      <c r="T107" s="87"/>
      <c r="U107" s="87"/>
      <c r="V107" s="87"/>
      <c r="W107" s="87"/>
      <c r="X107" s="87"/>
      <c r="Y107" s="87"/>
      <c r="Z107" s="87"/>
      <c r="AA107" s="87"/>
      <c r="AB107" s="87"/>
      <c r="AC107" s="87"/>
      <c r="AD107" s="87"/>
      <c r="AE107" s="87"/>
      <c r="AF107" s="87"/>
      <c r="AG107" s="87"/>
      <c r="AH107" s="87"/>
      <c r="AI107" s="87"/>
      <c r="AJ107" s="87"/>
      <c r="AK107" s="87"/>
      <c r="AL107" s="87"/>
      <c r="AM107" s="87"/>
      <c r="AN107" s="87"/>
      <c r="AO107" s="87"/>
      <c r="AP107" s="87"/>
      <c r="AQ107" s="87"/>
      <c r="AR107" s="87"/>
      <c r="AS107" s="87"/>
      <c r="AT107" s="87"/>
      <c r="AU107" s="87"/>
      <c r="AV107" s="87"/>
      <c r="AW107" s="98"/>
    </row>
    <row r="108" spans="1:49" ht="60" customHeight="1" x14ac:dyDescent="0.35">
      <c r="A108" s="95" t="s">
        <v>3082</v>
      </c>
      <c r="B108" s="78" t="s">
        <v>3100</v>
      </c>
      <c r="C108" s="80" t="s">
        <v>3101</v>
      </c>
      <c r="D108" s="82" t="s">
        <v>3102</v>
      </c>
      <c r="E108" s="82" t="s">
        <v>3103</v>
      </c>
      <c r="F108" s="83" t="s">
        <v>2966</v>
      </c>
      <c r="G108" s="83" t="s">
        <v>2737</v>
      </c>
      <c r="H108" s="83">
        <v>2</v>
      </c>
      <c r="I108" s="85" t="str">
        <f>IF(COUNTIF(J108:AW108,"&lt;&gt;")=0,"",SUMPRODUCT(((Recommendations[ImplStatus]="Implemented")+(Recommendations[ImplStatus]="Compensated"))*ISNUMBER(MATCH(Recommendations[Id],J108:AW108,0)))/COUNTIF(J108:AW108,"&lt;&gt;"))</f>
        <v/>
      </c>
      <c r="J108" s="87"/>
      <c r="K108" s="87"/>
      <c r="L108" s="87"/>
      <c r="M108" s="87"/>
      <c r="N108" s="87"/>
      <c r="O108" s="87"/>
      <c r="P108" s="87"/>
      <c r="Q108" s="87"/>
      <c r="R108" s="87"/>
      <c r="S108" s="87"/>
      <c r="T108" s="87"/>
      <c r="U108" s="87"/>
      <c r="V108" s="87"/>
      <c r="W108" s="87"/>
      <c r="X108" s="87"/>
      <c r="Y108" s="87"/>
      <c r="Z108" s="87"/>
      <c r="AA108" s="87"/>
      <c r="AB108" s="87"/>
      <c r="AC108" s="87"/>
      <c r="AD108" s="87"/>
      <c r="AE108" s="87"/>
      <c r="AF108" s="87"/>
      <c r="AG108" s="87"/>
      <c r="AH108" s="87"/>
      <c r="AI108" s="87"/>
      <c r="AJ108" s="87"/>
      <c r="AK108" s="87"/>
      <c r="AL108" s="87"/>
      <c r="AM108" s="87"/>
      <c r="AN108" s="87"/>
      <c r="AO108" s="87"/>
      <c r="AP108" s="87"/>
      <c r="AQ108" s="87"/>
      <c r="AR108" s="87"/>
      <c r="AS108" s="87"/>
      <c r="AT108" s="87"/>
      <c r="AU108" s="87"/>
      <c r="AV108" s="87"/>
      <c r="AW108" s="98"/>
    </row>
    <row r="109" spans="1:49" ht="60" customHeight="1" x14ac:dyDescent="0.35">
      <c r="A109" s="95" t="s">
        <v>3082</v>
      </c>
      <c r="B109" s="78" t="s">
        <v>3104</v>
      </c>
      <c r="C109" s="80" t="s">
        <v>3105</v>
      </c>
      <c r="D109" s="82" t="s">
        <v>3106</v>
      </c>
      <c r="E109" s="82" t="s">
        <v>3107</v>
      </c>
      <c r="F109" s="83" t="s">
        <v>2966</v>
      </c>
      <c r="G109" s="83" t="s">
        <v>2737</v>
      </c>
      <c r="H109" s="83">
        <v>2</v>
      </c>
      <c r="I109" s="85">
        <f>IF(COUNTIF(J109:AW109,"&lt;&gt;")=0,"",SUMPRODUCT(((Recommendations[ImplStatus]="Implemented")+(Recommendations[ImplStatus]="Compensated"))*ISNUMBER(MATCH(Recommendations[Id],J109:AW109,0)))/COUNTIF(J109:AW109,"&lt;&gt;"))</f>
        <v>0</v>
      </c>
      <c r="J109" s="87" t="s">
        <v>1031</v>
      </c>
      <c r="K109" s="87" t="s">
        <v>1039</v>
      </c>
      <c r="L109" s="87" t="s">
        <v>1869</v>
      </c>
      <c r="M109" s="87"/>
      <c r="N109" s="87"/>
      <c r="O109" s="87"/>
      <c r="P109" s="87"/>
      <c r="Q109" s="87"/>
      <c r="R109" s="87"/>
      <c r="S109" s="87"/>
      <c r="T109" s="87"/>
      <c r="U109" s="87"/>
      <c r="V109" s="87"/>
      <c r="W109" s="87"/>
      <c r="X109" s="87"/>
      <c r="Y109" s="87"/>
      <c r="Z109" s="87"/>
      <c r="AA109" s="87"/>
      <c r="AB109" s="87"/>
      <c r="AC109" s="87"/>
      <c r="AD109" s="87"/>
      <c r="AE109" s="87"/>
      <c r="AF109" s="87"/>
      <c r="AG109" s="87"/>
      <c r="AH109" s="87"/>
      <c r="AI109" s="87"/>
      <c r="AJ109" s="87"/>
      <c r="AK109" s="87"/>
      <c r="AL109" s="87"/>
      <c r="AM109" s="87"/>
      <c r="AN109" s="87"/>
      <c r="AO109" s="87"/>
      <c r="AP109" s="87"/>
      <c r="AQ109" s="87"/>
      <c r="AR109" s="87"/>
      <c r="AS109" s="87"/>
      <c r="AT109" s="87"/>
      <c r="AU109" s="87"/>
      <c r="AV109" s="87"/>
      <c r="AW109" s="98"/>
    </row>
    <row r="110" spans="1:49" ht="60" customHeight="1" x14ac:dyDescent="0.35">
      <c r="A110" s="95" t="s">
        <v>3082</v>
      </c>
      <c r="B110" s="78" t="s">
        <v>3108</v>
      </c>
      <c r="C110" s="80" t="s">
        <v>3109</v>
      </c>
      <c r="D110" s="82" t="s">
        <v>3110</v>
      </c>
      <c r="E110" s="82" t="s">
        <v>3111</v>
      </c>
      <c r="F110" s="83" t="s">
        <v>2694</v>
      </c>
      <c r="G110" s="83" t="s">
        <v>2737</v>
      </c>
      <c r="H110" s="83">
        <v>2</v>
      </c>
      <c r="I110" s="85" t="str">
        <f>IF(COUNTIF(J110:AW110,"&lt;&gt;")=0,"",SUMPRODUCT(((Recommendations[ImplStatus]="Implemented")+(Recommendations[ImplStatus]="Compensated"))*ISNUMBER(MATCH(Recommendations[Id],J110:AW110,0)))/COUNTIF(J110:AW110,"&lt;&gt;"))</f>
        <v/>
      </c>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87"/>
      <c r="AI110" s="87"/>
      <c r="AJ110" s="87"/>
      <c r="AK110" s="87"/>
      <c r="AL110" s="87"/>
      <c r="AM110" s="87"/>
      <c r="AN110" s="87"/>
      <c r="AO110" s="87"/>
      <c r="AP110" s="87"/>
      <c r="AQ110" s="87"/>
      <c r="AR110" s="87"/>
      <c r="AS110" s="87"/>
      <c r="AT110" s="87"/>
      <c r="AU110" s="87"/>
      <c r="AV110" s="87"/>
      <c r="AW110" s="98"/>
    </row>
    <row r="111" spans="1:49" ht="60" customHeight="1" x14ac:dyDescent="0.35">
      <c r="A111" s="95" t="s">
        <v>3082</v>
      </c>
      <c r="B111" s="78" t="s">
        <v>3112</v>
      </c>
      <c r="C111" s="80" t="s">
        <v>3113</v>
      </c>
      <c r="D111" s="82" t="s">
        <v>3114</v>
      </c>
      <c r="E111" s="82" t="s">
        <v>3115</v>
      </c>
      <c r="F111" s="83" t="s">
        <v>2694</v>
      </c>
      <c r="G111" s="83" t="s">
        <v>2737</v>
      </c>
      <c r="H111" s="83">
        <v>3</v>
      </c>
      <c r="I111" s="85" t="str">
        <f>IF(COUNTIF(J111:AW111,"&lt;&gt;")=0,"",SUMPRODUCT(((Recommendations[ImplStatus]="Implemented")+(Recommendations[ImplStatus]="Compensated"))*ISNUMBER(MATCH(Recommendations[Id],J111:AW111,0)))/COUNTIF(J111:AW111,"&lt;&gt;"))</f>
        <v/>
      </c>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87"/>
      <c r="AI111" s="87"/>
      <c r="AJ111" s="87"/>
      <c r="AK111" s="87"/>
      <c r="AL111" s="87"/>
      <c r="AM111" s="87"/>
      <c r="AN111" s="87"/>
      <c r="AO111" s="87"/>
      <c r="AP111" s="87"/>
      <c r="AQ111" s="87"/>
      <c r="AR111" s="87"/>
      <c r="AS111" s="87"/>
      <c r="AT111" s="87"/>
      <c r="AU111" s="87"/>
      <c r="AV111" s="87"/>
      <c r="AW111" s="98"/>
    </row>
    <row r="112" spans="1:49" ht="60" customHeight="1" outlineLevel="1" x14ac:dyDescent="0.35">
      <c r="A112" s="94" t="s">
        <v>3116</v>
      </c>
      <c r="B112" s="77">
        <v>13</v>
      </c>
      <c r="C112" s="79" t="s">
        <v>28</v>
      </c>
      <c r="D112" s="81" t="s">
        <v>3117</v>
      </c>
      <c r="E112" s="81" t="s">
        <v>28</v>
      </c>
      <c r="F112" s="77" t="s">
        <v>28</v>
      </c>
      <c r="G112" s="77" t="s">
        <v>28</v>
      </c>
      <c r="H112" s="77"/>
      <c r="I112" s="84" t="str">
        <f>IF(COUNTIF(J112:AW112,"&lt;&gt;")=0,"",SUMPRODUCT(((Recommendations[ImplStatus]="Implemented")+(Recommendations[ImplStatus]="Compensated"))*ISNUMBER(MATCH(Recommendations[Id],J112:AW112,0)))/COUNTIF(J112:AW112,"&lt;&gt;"))</f>
        <v/>
      </c>
      <c r="J112" s="86"/>
      <c r="K112" s="86"/>
      <c r="L112" s="86"/>
      <c r="M112" s="86"/>
      <c r="N112" s="86"/>
      <c r="O112" s="86"/>
      <c r="P112" s="86"/>
      <c r="Q112" s="86"/>
      <c r="R112" s="86"/>
      <c r="S112" s="86"/>
      <c r="T112" s="86"/>
      <c r="U112" s="86"/>
      <c r="V112" s="86"/>
      <c r="W112" s="86"/>
      <c r="X112" s="86"/>
      <c r="Y112" s="86"/>
      <c r="Z112" s="86"/>
      <c r="AA112" s="86"/>
      <c r="AB112" s="86"/>
      <c r="AC112" s="86"/>
      <c r="AD112" s="86"/>
      <c r="AE112" s="86"/>
      <c r="AF112" s="86"/>
      <c r="AG112" s="86"/>
      <c r="AH112" s="86"/>
      <c r="AI112" s="86"/>
      <c r="AJ112" s="86"/>
      <c r="AK112" s="86"/>
      <c r="AL112" s="86"/>
      <c r="AM112" s="86"/>
      <c r="AN112" s="86"/>
      <c r="AO112" s="86"/>
      <c r="AP112" s="86"/>
      <c r="AQ112" s="86"/>
      <c r="AR112" s="86"/>
      <c r="AS112" s="86"/>
      <c r="AT112" s="86"/>
      <c r="AU112" s="86"/>
      <c r="AV112" s="86"/>
      <c r="AW112" s="97"/>
    </row>
    <row r="113" spans="1:49" ht="60" customHeight="1" x14ac:dyDescent="0.35">
      <c r="A113" s="95" t="s">
        <v>3116</v>
      </c>
      <c r="B113" s="78" t="s">
        <v>3118</v>
      </c>
      <c r="C113" s="80" t="s">
        <v>3119</v>
      </c>
      <c r="D113" s="82" t="s">
        <v>3120</v>
      </c>
      <c r="E113" s="82" t="s">
        <v>3121</v>
      </c>
      <c r="F113" s="83" t="s">
        <v>2966</v>
      </c>
      <c r="G113" s="83" t="s">
        <v>2705</v>
      </c>
      <c r="H113" s="83">
        <v>2</v>
      </c>
      <c r="I113" s="85" t="str">
        <f>IF(COUNTIF(J113:AW113,"&lt;&gt;")=0,"",SUMPRODUCT(((Recommendations[ImplStatus]="Implemented")+(Recommendations[ImplStatus]="Compensated"))*ISNUMBER(MATCH(Recommendations[Id],J113:AW113,0)))/COUNTIF(J113:AW113,"&lt;&gt;"))</f>
        <v/>
      </c>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87"/>
      <c r="AI113" s="87"/>
      <c r="AJ113" s="87"/>
      <c r="AK113" s="87"/>
      <c r="AL113" s="87"/>
      <c r="AM113" s="87"/>
      <c r="AN113" s="87"/>
      <c r="AO113" s="87"/>
      <c r="AP113" s="87"/>
      <c r="AQ113" s="87"/>
      <c r="AR113" s="87"/>
      <c r="AS113" s="87"/>
      <c r="AT113" s="87"/>
      <c r="AU113" s="87"/>
      <c r="AV113" s="87"/>
      <c r="AW113" s="98"/>
    </row>
    <row r="114" spans="1:49" ht="60" customHeight="1" x14ac:dyDescent="0.35">
      <c r="A114" s="95" t="s">
        <v>3116</v>
      </c>
      <c r="B114" s="78" t="s">
        <v>3122</v>
      </c>
      <c r="C114" s="80" t="s">
        <v>3123</v>
      </c>
      <c r="D114" s="82" t="s">
        <v>3124</v>
      </c>
      <c r="E114" s="82" t="s">
        <v>3125</v>
      </c>
      <c r="F114" s="83" t="s">
        <v>2694</v>
      </c>
      <c r="G114" s="83" t="s">
        <v>2705</v>
      </c>
      <c r="H114" s="83">
        <v>2</v>
      </c>
      <c r="I114" s="85" t="str">
        <f>IF(COUNTIF(J114:AW114,"&lt;&gt;")=0,"",SUMPRODUCT(((Recommendations[ImplStatus]="Implemented")+(Recommendations[ImplStatus]="Compensated"))*ISNUMBER(MATCH(Recommendations[Id],J114:AW114,0)))/COUNTIF(J114:AW114,"&lt;&gt;"))</f>
        <v/>
      </c>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7"/>
      <c r="AM114" s="87"/>
      <c r="AN114" s="87"/>
      <c r="AO114" s="87"/>
      <c r="AP114" s="87"/>
      <c r="AQ114" s="87"/>
      <c r="AR114" s="87"/>
      <c r="AS114" s="87"/>
      <c r="AT114" s="87"/>
      <c r="AU114" s="87"/>
      <c r="AV114" s="87"/>
      <c r="AW114" s="98"/>
    </row>
    <row r="115" spans="1:49" ht="60" customHeight="1" x14ac:dyDescent="0.35">
      <c r="A115" s="95" t="s">
        <v>3116</v>
      </c>
      <c r="B115" s="78" t="s">
        <v>3126</v>
      </c>
      <c r="C115" s="80" t="s">
        <v>3127</v>
      </c>
      <c r="D115" s="82" t="s">
        <v>3128</v>
      </c>
      <c r="E115" s="82" t="s">
        <v>3129</v>
      </c>
      <c r="F115" s="83" t="s">
        <v>2966</v>
      </c>
      <c r="G115" s="83" t="s">
        <v>2705</v>
      </c>
      <c r="H115" s="83">
        <v>2</v>
      </c>
      <c r="I115" s="85" t="str">
        <f>IF(COUNTIF(J115:AW115,"&lt;&gt;")=0,"",SUMPRODUCT(((Recommendations[ImplStatus]="Implemented")+(Recommendations[ImplStatus]="Compensated"))*ISNUMBER(MATCH(Recommendations[Id],J115:AW115,0)))/COUNTIF(J115:AW115,"&lt;&gt;"))</f>
        <v/>
      </c>
      <c r="J115" s="87"/>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87"/>
      <c r="AI115" s="87"/>
      <c r="AJ115" s="87"/>
      <c r="AK115" s="87"/>
      <c r="AL115" s="87"/>
      <c r="AM115" s="87"/>
      <c r="AN115" s="87"/>
      <c r="AO115" s="87"/>
      <c r="AP115" s="87"/>
      <c r="AQ115" s="87"/>
      <c r="AR115" s="87"/>
      <c r="AS115" s="87"/>
      <c r="AT115" s="87"/>
      <c r="AU115" s="87"/>
      <c r="AV115" s="87"/>
      <c r="AW115" s="98"/>
    </row>
    <row r="116" spans="1:49" ht="60" customHeight="1" x14ac:dyDescent="0.35">
      <c r="A116" s="95" t="s">
        <v>3116</v>
      </c>
      <c r="B116" s="78" t="s">
        <v>3130</v>
      </c>
      <c r="C116" s="80" t="s">
        <v>3131</v>
      </c>
      <c r="D116" s="82" t="s">
        <v>3132</v>
      </c>
      <c r="E116" s="82" t="s">
        <v>3133</v>
      </c>
      <c r="F116" s="83" t="s">
        <v>2966</v>
      </c>
      <c r="G116" s="83" t="s">
        <v>2737</v>
      </c>
      <c r="H116" s="83">
        <v>2</v>
      </c>
      <c r="I116" s="85" t="str">
        <f>IF(COUNTIF(J116:AW116,"&lt;&gt;")=0,"",SUMPRODUCT(((Recommendations[ImplStatus]="Implemented")+(Recommendations[ImplStatus]="Compensated"))*ISNUMBER(MATCH(Recommendations[Id],J116:AW116,0)))/COUNTIF(J116:AW116,"&lt;&gt;"))</f>
        <v/>
      </c>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87"/>
      <c r="AI116" s="87"/>
      <c r="AJ116" s="87"/>
      <c r="AK116" s="87"/>
      <c r="AL116" s="87"/>
      <c r="AM116" s="87"/>
      <c r="AN116" s="87"/>
      <c r="AO116" s="87"/>
      <c r="AP116" s="87"/>
      <c r="AQ116" s="87"/>
      <c r="AR116" s="87"/>
      <c r="AS116" s="87"/>
      <c r="AT116" s="87"/>
      <c r="AU116" s="87"/>
      <c r="AV116" s="87"/>
      <c r="AW116" s="98"/>
    </row>
    <row r="117" spans="1:49" ht="60" customHeight="1" x14ac:dyDescent="0.35">
      <c r="A117" s="95" t="s">
        <v>3116</v>
      </c>
      <c r="B117" s="78" t="s">
        <v>3134</v>
      </c>
      <c r="C117" s="80" t="s">
        <v>3135</v>
      </c>
      <c r="D117" s="82" t="s">
        <v>3136</v>
      </c>
      <c r="E117" s="82" t="s">
        <v>3137</v>
      </c>
      <c r="F117" s="83" t="s">
        <v>2694</v>
      </c>
      <c r="G117" s="83" t="s">
        <v>2737</v>
      </c>
      <c r="H117" s="83">
        <v>2</v>
      </c>
      <c r="I117" s="85" t="str">
        <f>IF(COUNTIF(J117:AW117,"&lt;&gt;")=0,"",SUMPRODUCT(((Recommendations[ImplStatus]="Implemented")+(Recommendations[ImplStatus]="Compensated"))*ISNUMBER(MATCH(Recommendations[Id],J117:AW117,0)))/COUNTIF(J117:AW117,"&lt;&gt;"))</f>
        <v/>
      </c>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87"/>
      <c r="AI117" s="87"/>
      <c r="AJ117" s="87"/>
      <c r="AK117" s="87"/>
      <c r="AL117" s="87"/>
      <c r="AM117" s="87"/>
      <c r="AN117" s="87"/>
      <c r="AO117" s="87"/>
      <c r="AP117" s="87"/>
      <c r="AQ117" s="87"/>
      <c r="AR117" s="87"/>
      <c r="AS117" s="87"/>
      <c r="AT117" s="87"/>
      <c r="AU117" s="87"/>
      <c r="AV117" s="87"/>
      <c r="AW117" s="98"/>
    </row>
    <row r="118" spans="1:49" ht="60" customHeight="1" x14ac:dyDescent="0.35">
      <c r="A118" s="95" t="s">
        <v>3116</v>
      </c>
      <c r="B118" s="78" t="s">
        <v>3138</v>
      </c>
      <c r="C118" s="80" t="s">
        <v>3139</v>
      </c>
      <c r="D118" s="82" t="s">
        <v>3140</v>
      </c>
      <c r="E118" s="82" t="s">
        <v>3141</v>
      </c>
      <c r="F118" s="83" t="s">
        <v>2966</v>
      </c>
      <c r="G118" s="83" t="s">
        <v>2705</v>
      </c>
      <c r="H118" s="83">
        <v>2</v>
      </c>
      <c r="I118" s="85" t="str">
        <f>IF(COUNTIF(J118:AW118,"&lt;&gt;")=0,"",SUMPRODUCT(((Recommendations[ImplStatus]="Implemented")+(Recommendations[ImplStatus]="Compensated"))*ISNUMBER(MATCH(Recommendations[Id],J118:AW118,0)))/COUNTIF(J118:AW118,"&lt;&gt;"))</f>
        <v/>
      </c>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87"/>
      <c r="AI118" s="87"/>
      <c r="AJ118" s="87"/>
      <c r="AK118" s="87"/>
      <c r="AL118" s="87"/>
      <c r="AM118" s="87"/>
      <c r="AN118" s="87"/>
      <c r="AO118" s="87"/>
      <c r="AP118" s="87"/>
      <c r="AQ118" s="87"/>
      <c r="AR118" s="87"/>
      <c r="AS118" s="87"/>
      <c r="AT118" s="87"/>
      <c r="AU118" s="87"/>
      <c r="AV118" s="87"/>
      <c r="AW118" s="98"/>
    </row>
    <row r="119" spans="1:49" ht="60" customHeight="1" x14ac:dyDescent="0.35">
      <c r="A119" s="95" t="s">
        <v>3116</v>
      </c>
      <c r="B119" s="78" t="s">
        <v>3142</v>
      </c>
      <c r="C119" s="80" t="s">
        <v>3143</v>
      </c>
      <c r="D119" s="82" t="s">
        <v>3144</v>
      </c>
      <c r="E119" s="82" t="s">
        <v>3145</v>
      </c>
      <c r="F119" s="83" t="s">
        <v>2694</v>
      </c>
      <c r="G119" s="83" t="s">
        <v>2737</v>
      </c>
      <c r="H119" s="83">
        <v>3</v>
      </c>
      <c r="I119" s="85" t="str">
        <f>IF(COUNTIF(J119:AW119,"&lt;&gt;")=0,"",SUMPRODUCT(((Recommendations[ImplStatus]="Implemented")+(Recommendations[ImplStatus]="Compensated"))*ISNUMBER(MATCH(Recommendations[Id],J119:AW119,0)))/COUNTIF(J119:AW119,"&lt;&gt;"))</f>
        <v/>
      </c>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87"/>
      <c r="AI119" s="87"/>
      <c r="AJ119" s="87"/>
      <c r="AK119" s="87"/>
      <c r="AL119" s="87"/>
      <c r="AM119" s="87"/>
      <c r="AN119" s="87"/>
      <c r="AO119" s="87"/>
      <c r="AP119" s="87"/>
      <c r="AQ119" s="87"/>
      <c r="AR119" s="87"/>
      <c r="AS119" s="87"/>
      <c r="AT119" s="87"/>
      <c r="AU119" s="87"/>
      <c r="AV119" s="87"/>
      <c r="AW119" s="98"/>
    </row>
    <row r="120" spans="1:49" ht="60" customHeight="1" x14ac:dyDescent="0.35">
      <c r="A120" s="95" t="s">
        <v>3116</v>
      </c>
      <c r="B120" s="78" t="s">
        <v>3146</v>
      </c>
      <c r="C120" s="80" t="s">
        <v>3147</v>
      </c>
      <c r="D120" s="82" t="s">
        <v>3148</v>
      </c>
      <c r="E120" s="82" t="s">
        <v>3149</v>
      </c>
      <c r="F120" s="83" t="s">
        <v>2966</v>
      </c>
      <c r="G120" s="83" t="s">
        <v>2737</v>
      </c>
      <c r="H120" s="83">
        <v>3</v>
      </c>
      <c r="I120" s="85" t="str">
        <f>IF(COUNTIF(J120:AW120,"&lt;&gt;")=0,"",SUMPRODUCT(((Recommendations[ImplStatus]="Implemented")+(Recommendations[ImplStatus]="Compensated"))*ISNUMBER(MATCH(Recommendations[Id],J120:AW120,0)))/COUNTIF(J120:AW120,"&lt;&gt;"))</f>
        <v/>
      </c>
      <c r="J120" s="87"/>
      <c r="K120" s="87"/>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87"/>
      <c r="AI120" s="87"/>
      <c r="AJ120" s="87"/>
      <c r="AK120" s="87"/>
      <c r="AL120" s="87"/>
      <c r="AM120" s="87"/>
      <c r="AN120" s="87"/>
      <c r="AO120" s="87"/>
      <c r="AP120" s="87"/>
      <c r="AQ120" s="87"/>
      <c r="AR120" s="87"/>
      <c r="AS120" s="87"/>
      <c r="AT120" s="87"/>
      <c r="AU120" s="87"/>
      <c r="AV120" s="87"/>
      <c r="AW120" s="98"/>
    </row>
    <row r="121" spans="1:49" ht="60" customHeight="1" x14ac:dyDescent="0.35">
      <c r="A121" s="95" t="s">
        <v>3116</v>
      </c>
      <c r="B121" s="78" t="s">
        <v>3150</v>
      </c>
      <c r="C121" s="80" t="s">
        <v>3151</v>
      </c>
      <c r="D121" s="82" t="s">
        <v>3152</v>
      </c>
      <c r="E121" s="82" t="s">
        <v>3153</v>
      </c>
      <c r="F121" s="83" t="s">
        <v>2966</v>
      </c>
      <c r="G121" s="83" t="s">
        <v>2737</v>
      </c>
      <c r="H121" s="83">
        <v>3</v>
      </c>
      <c r="I121" s="85">
        <f>IF(COUNTIF(J121:AW121,"&lt;&gt;")=0,"",SUMPRODUCT(((Recommendations[ImplStatus]="Implemented")+(Recommendations[ImplStatus]="Compensated"))*ISNUMBER(MATCH(Recommendations[Id],J121:AW121,0)))/COUNTIF(J121:AW121,"&lt;&gt;"))</f>
        <v>0</v>
      </c>
      <c r="J121" s="87" t="s">
        <v>1243</v>
      </c>
      <c r="K121" s="87" t="s">
        <v>1252</v>
      </c>
      <c r="L121" s="87" t="s">
        <v>1261</v>
      </c>
      <c r="M121" s="87" t="s">
        <v>1270</v>
      </c>
      <c r="N121" s="87" t="s">
        <v>1276</v>
      </c>
      <c r="O121" s="87"/>
      <c r="P121" s="87"/>
      <c r="Q121" s="87"/>
      <c r="R121" s="87"/>
      <c r="S121" s="87"/>
      <c r="T121" s="87"/>
      <c r="U121" s="87"/>
      <c r="V121" s="87"/>
      <c r="W121" s="87"/>
      <c r="X121" s="87"/>
      <c r="Y121" s="87"/>
      <c r="Z121" s="87"/>
      <c r="AA121" s="87"/>
      <c r="AB121" s="87"/>
      <c r="AC121" s="87"/>
      <c r="AD121" s="87"/>
      <c r="AE121" s="87"/>
      <c r="AF121" s="87"/>
      <c r="AG121" s="87"/>
      <c r="AH121" s="87"/>
      <c r="AI121" s="87"/>
      <c r="AJ121" s="87"/>
      <c r="AK121" s="87"/>
      <c r="AL121" s="87"/>
      <c r="AM121" s="87"/>
      <c r="AN121" s="87"/>
      <c r="AO121" s="87"/>
      <c r="AP121" s="87"/>
      <c r="AQ121" s="87"/>
      <c r="AR121" s="87"/>
      <c r="AS121" s="87"/>
      <c r="AT121" s="87"/>
      <c r="AU121" s="87"/>
      <c r="AV121" s="87"/>
      <c r="AW121" s="98"/>
    </row>
    <row r="122" spans="1:49" ht="60" customHeight="1" x14ac:dyDescent="0.35">
      <c r="A122" s="95" t="s">
        <v>3116</v>
      </c>
      <c r="B122" s="78" t="s">
        <v>3154</v>
      </c>
      <c r="C122" s="80" t="s">
        <v>3155</v>
      </c>
      <c r="D122" s="82" t="s">
        <v>3156</v>
      </c>
      <c r="E122" s="82" t="s">
        <v>3157</v>
      </c>
      <c r="F122" s="83" t="s">
        <v>2966</v>
      </c>
      <c r="G122" s="83" t="s">
        <v>2737</v>
      </c>
      <c r="H122" s="83">
        <v>3</v>
      </c>
      <c r="I122" s="85" t="str">
        <f>IF(COUNTIF(J122:AW122,"&lt;&gt;")=0,"",SUMPRODUCT(((Recommendations[ImplStatus]="Implemented")+(Recommendations[ImplStatus]="Compensated"))*ISNUMBER(MATCH(Recommendations[Id],J122:AW122,0)))/COUNTIF(J122:AW122,"&lt;&gt;"))</f>
        <v/>
      </c>
      <c r="J122" s="87"/>
      <c r="K122" s="87"/>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87"/>
      <c r="AI122" s="87"/>
      <c r="AJ122" s="87"/>
      <c r="AK122" s="87"/>
      <c r="AL122" s="87"/>
      <c r="AM122" s="87"/>
      <c r="AN122" s="87"/>
      <c r="AO122" s="87"/>
      <c r="AP122" s="87"/>
      <c r="AQ122" s="87"/>
      <c r="AR122" s="87"/>
      <c r="AS122" s="87"/>
      <c r="AT122" s="87"/>
      <c r="AU122" s="87"/>
      <c r="AV122" s="87"/>
      <c r="AW122" s="98"/>
    </row>
    <row r="123" spans="1:49" ht="60" customHeight="1" x14ac:dyDescent="0.35">
      <c r="A123" s="95" t="s">
        <v>3116</v>
      </c>
      <c r="B123" s="78" t="s">
        <v>3158</v>
      </c>
      <c r="C123" s="80" t="s">
        <v>3159</v>
      </c>
      <c r="D123" s="82" t="s">
        <v>3160</v>
      </c>
      <c r="E123" s="82" t="s">
        <v>3161</v>
      </c>
      <c r="F123" s="83" t="s">
        <v>2966</v>
      </c>
      <c r="G123" s="83" t="s">
        <v>2705</v>
      </c>
      <c r="H123" s="83">
        <v>3</v>
      </c>
      <c r="I123" s="85" t="str">
        <f>IF(COUNTIF(J123:AW123,"&lt;&gt;")=0,"",SUMPRODUCT(((Recommendations[ImplStatus]="Implemented")+(Recommendations[ImplStatus]="Compensated"))*ISNUMBER(MATCH(Recommendations[Id],J123:AW123,0)))/COUNTIF(J123:AW123,"&lt;&gt;"))</f>
        <v/>
      </c>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87"/>
      <c r="AI123" s="87"/>
      <c r="AJ123" s="87"/>
      <c r="AK123" s="87"/>
      <c r="AL123" s="87"/>
      <c r="AM123" s="87"/>
      <c r="AN123" s="87"/>
      <c r="AO123" s="87"/>
      <c r="AP123" s="87"/>
      <c r="AQ123" s="87"/>
      <c r="AR123" s="87"/>
      <c r="AS123" s="87"/>
      <c r="AT123" s="87"/>
      <c r="AU123" s="87"/>
      <c r="AV123" s="87"/>
      <c r="AW123" s="98"/>
    </row>
    <row r="124" spans="1:49" ht="60" customHeight="1" outlineLevel="1" x14ac:dyDescent="0.35">
      <c r="A124" s="94" t="s">
        <v>3162</v>
      </c>
      <c r="B124" s="77">
        <v>14</v>
      </c>
      <c r="C124" s="79" t="s">
        <v>28</v>
      </c>
      <c r="D124" s="81" t="s">
        <v>3163</v>
      </c>
      <c r="E124" s="81" t="s">
        <v>28</v>
      </c>
      <c r="F124" s="77" t="s">
        <v>28</v>
      </c>
      <c r="G124" s="77" t="s">
        <v>28</v>
      </c>
      <c r="H124" s="77"/>
      <c r="I124" s="84" t="str">
        <f>IF(COUNTIF(J124:AW124,"&lt;&gt;")=0,"",SUMPRODUCT(((Recommendations[ImplStatus]="Implemented")+(Recommendations[ImplStatus]="Compensated"))*ISNUMBER(MATCH(Recommendations[Id],J124:AW124,0)))/COUNTIF(J124:AW124,"&lt;&gt;"))</f>
        <v/>
      </c>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97"/>
    </row>
    <row r="125" spans="1:49" ht="60" customHeight="1" x14ac:dyDescent="0.35">
      <c r="A125" s="95" t="s">
        <v>3162</v>
      </c>
      <c r="B125" s="78" t="s">
        <v>3164</v>
      </c>
      <c r="C125" s="80" t="s">
        <v>3165</v>
      </c>
      <c r="D125" s="82" t="s">
        <v>3166</v>
      </c>
      <c r="E125" s="82" t="s">
        <v>3167</v>
      </c>
      <c r="F125" s="83" t="s">
        <v>2812</v>
      </c>
      <c r="G125" s="83" t="s">
        <v>2753</v>
      </c>
      <c r="H125" s="83">
        <v>1</v>
      </c>
      <c r="I125" s="85" t="str">
        <f>IF(COUNTIF(J125:AW125,"&lt;&gt;")=0,"",SUMPRODUCT(((Recommendations[ImplStatus]="Implemented")+(Recommendations[ImplStatus]="Compensated"))*ISNUMBER(MATCH(Recommendations[Id],J125:AW125,0)))/COUNTIF(J125:AW125,"&lt;&gt;"))</f>
        <v/>
      </c>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87"/>
      <c r="AI125" s="87"/>
      <c r="AJ125" s="87"/>
      <c r="AK125" s="87"/>
      <c r="AL125" s="87"/>
      <c r="AM125" s="87"/>
      <c r="AN125" s="87"/>
      <c r="AO125" s="87"/>
      <c r="AP125" s="87"/>
      <c r="AQ125" s="87"/>
      <c r="AR125" s="87"/>
      <c r="AS125" s="87"/>
      <c r="AT125" s="87"/>
      <c r="AU125" s="87"/>
      <c r="AV125" s="87"/>
      <c r="AW125" s="98"/>
    </row>
    <row r="126" spans="1:49" ht="60" customHeight="1" x14ac:dyDescent="0.35">
      <c r="A126" s="95" t="s">
        <v>3162</v>
      </c>
      <c r="B126" s="78" t="s">
        <v>3168</v>
      </c>
      <c r="C126" s="80" t="s">
        <v>3169</v>
      </c>
      <c r="D126" s="82" t="s">
        <v>3170</v>
      </c>
      <c r="E126" s="82" t="s">
        <v>3171</v>
      </c>
      <c r="F126" s="83" t="s">
        <v>2837</v>
      </c>
      <c r="G126" s="83" t="s">
        <v>2737</v>
      </c>
      <c r="H126" s="83">
        <v>1</v>
      </c>
      <c r="I126" s="85" t="str">
        <f>IF(COUNTIF(J126:AW126,"&lt;&gt;")=0,"",SUMPRODUCT(((Recommendations[ImplStatus]="Implemented")+(Recommendations[ImplStatus]="Compensated"))*ISNUMBER(MATCH(Recommendations[Id],J126:AW126,0)))/COUNTIF(J126:AW126,"&lt;&gt;"))</f>
        <v/>
      </c>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87"/>
      <c r="AI126" s="87"/>
      <c r="AJ126" s="87"/>
      <c r="AK126" s="87"/>
      <c r="AL126" s="87"/>
      <c r="AM126" s="87"/>
      <c r="AN126" s="87"/>
      <c r="AO126" s="87"/>
      <c r="AP126" s="87"/>
      <c r="AQ126" s="87"/>
      <c r="AR126" s="87"/>
      <c r="AS126" s="87"/>
      <c r="AT126" s="87"/>
      <c r="AU126" s="87"/>
      <c r="AV126" s="87"/>
      <c r="AW126" s="98"/>
    </row>
    <row r="127" spans="1:49" ht="60" customHeight="1" x14ac:dyDescent="0.35">
      <c r="A127" s="95" t="s">
        <v>3162</v>
      </c>
      <c r="B127" s="78" t="s">
        <v>3172</v>
      </c>
      <c r="C127" s="80" t="s">
        <v>3173</v>
      </c>
      <c r="D127" s="82" t="s">
        <v>3174</v>
      </c>
      <c r="E127" s="82" t="s">
        <v>3175</v>
      </c>
      <c r="F127" s="83" t="s">
        <v>2837</v>
      </c>
      <c r="G127" s="83" t="s">
        <v>2737</v>
      </c>
      <c r="H127" s="83">
        <v>1</v>
      </c>
      <c r="I127" s="85" t="str">
        <f>IF(COUNTIF(J127:AW127,"&lt;&gt;")=0,"",SUMPRODUCT(((Recommendations[ImplStatus]="Implemented")+(Recommendations[ImplStatus]="Compensated"))*ISNUMBER(MATCH(Recommendations[Id],J127:AW127,0)))/COUNTIF(J127:AW127,"&lt;&gt;"))</f>
        <v/>
      </c>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87"/>
      <c r="AI127" s="87"/>
      <c r="AJ127" s="87"/>
      <c r="AK127" s="87"/>
      <c r="AL127" s="87"/>
      <c r="AM127" s="87"/>
      <c r="AN127" s="87"/>
      <c r="AO127" s="87"/>
      <c r="AP127" s="87"/>
      <c r="AQ127" s="87"/>
      <c r="AR127" s="87"/>
      <c r="AS127" s="87"/>
      <c r="AT127" s="87"/>
      <c r="AU127" s="87"/>
      <c r="AV127" s="87"/>
      <c r="AW127" s="98"/>
    </row>
    <row r="128" spans="1:49" ht="60" customHeight="1" x14ac:dyDescent="0.35">
      <c r="A128" s="95" t="s">
        <v>3162</v>
      </c>
      <c r="B128" s="78" t="s">
        <v>3176</v>
      </c>
      <c r="C128" s="80" t="s">
        <v>3177</v>
      </c>
      <c r="D128" s="82" t="s">
        <v>3178</v>
      </c>
      <c r="E128" s="82" t="s">
        <v>3179</v>
      </c>
      <c r="F128" s="83" t="s">
        <v>2837</v>
      </c>
      <c r="G128" s="83" t="s">
        <v>2737</v>
      </c>
      <c r="H128" s="83">
        <v>1</v>
      </c>
      <c r="I128" s="85" t="str">
        <f>IF(COUNTIF(J128:AW128,"&lt;&gt;")=0,"",SUMPRODUCT(((Recommendations[ImplStatus]="Implemented")+(Recommendations[ImplStatus]="Compensated"))*ISNUMBER(MATCH(Recommendations[Id],J128:AW128,0)))/COUNTIF(J128:AW128,"&lt;&gt;"))</f>
        <v/>
      </c>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87"/>
      <c r="AI128" s="87"/>
      <c r="AJ128" s="87"/>
      <c r="AK128" s="87"/>
      <c r="AL128" s="87"/>
      <c r="AM128" s="87"/>
      <c r="AN128" s="87"/>
      <c r="AO128" s="87"/>
      <c r="AP128" s="87"/>
      <c r="AQ128" s="87"/>
      <c r="AR128" s="87"/>
      <c r="AS128" s="87"/>
      <c r="AT128" s="87"/>
      <c r="AU128" s="87"/>
      <c r="AV128" s="87"/>
      <c r="AW128" s="98"/>
    </row>
    <row r="129" spans="1:49" ht="60" customHeight="1" x14ac:dyDescent="0.35">
      <c r="A129" s="95" t="s">
        <v>3162</v>
      </c>
      <c r="B129" s="78" t="s">
        <v>3180</v>
      </c>
      <c r="C129" s="80" t="s">
        <v>3181</v>
      </c>
      <c r="D129" s="82" t="s">
        <v>3182</v>
      </c>
      <c r="E129" s="82" t="s">
        <v>3183</v>
      </c>
      <c r="F129" s="83" t="s">
        <v>2837</v>
      </c>
      <c r="G129" s="83" t="s">
        <v>2737</v>
      </c>
      <c r="H129" s="83">
        <v>1</v>
      </c>
      <c r="I129" s="85" t="str">
        <f>IF(COUNTIF(J129:AW129,"&lt;&gt;")=0,"",SUMPRODUCT(((Recommendations[ImplStatus]="Implemented")+(Recommendations[ImplStatus]="Compensated"))*ISNUMBER(MATCH(Recommendations[Id],J129:AW129,0)))/COUNTIF(J129:AW129,"&lt;&gt;"))</f>
        <v/>
      </c>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87"/>
      <c r="AI129" s="87"/>
      <c r="AJ129" s="87"/>
      <c r="AK129" s="87"/>
      <c r="AL129" s="87"/>
      <c r="AM129" s="87"/>
      <c r="AN129" s="87"/>
      <c r="AO129" s="87"/>
      <c r="AP129" s="87"/>
      <c r="AQ129" s="87"/>
      <c r="AR129" s="87"/>
      <c r="AS129" s="87"/>
      <c r="AT129" s="87"/>
      <c r="AU129" s="87"/>
      <c r="AV129" s="87"/>
      <c r="AW129" s="98"/>
    </row>
    <row r="130" spans="1:49" ht="60" customHeight="1" x14ac:dyDescent="0.35">
      <c r="A130" s="95" t="s">
        <v>3162</v>
      </c>
      <c r="B130" s="78" t="s">
        <v>3184</v>
      </c>
      <c r="C130" s="80" t="s">
        <v>3185</v>
      </c>
      <c r="D130" s="82" t="s">
        <v>3186</v>
      </c>
      <c r="E130" s="82" t="s">
        <v>3187</v>
      </c>
      <c r="F130" s="83" t="s">
        <v>2837</v>
      </c>
      <c r="G130" s="83" t="s">
        <v>2737</v>
      </c>
      <c r="H130" s="83">
        <v>1</v>
      </c>
      <c r="I130" s="85" t="str">
        <f>IF(COUNTIF(J130:AW130,"&lt;&gt;")=0,"",SUMPRODUCT(((Recommendations[ImplStatus]="Implemented")+(Recommendations[ImplStatus]="Compensated"))*ISNUMBER(MATCH(Recommendations[Id],J130:AW130,0)))/COUNTIF(J130:AW130,"&lt;&gt;"))</f>
        <v/>
      </c>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87"/>
      <c r="AI130" s="87"/>
      <c r="AJ130" s="87"/>
      <c r="AK130" s="87"/>
      <c r="AL130" s="87"/>
      <c r="AM130" s="87"/>
      <c r="AN130" s="87"/>
      <c r="AO130" s="87"/>
      <c r="AP130" s="87"/>
      <c r="AQ130" s="87"/>
      <c r="AR130" s="87"/>
      <c r="AS130" s="87"/>
      <c r="AT130" s="87"/>
      <c r="AU130" s="87"/>
      <c r="AV130" s="87"/>
      <c r="AW130" s="98"/>
    </row>
    <row r="131" spans="1:49" ht="60" customHeight="1" x14ac:dyDescent="0.35">
      <c r="A131" s="95" t="s">
        <v>3162</v>
      </c>
      <c r="B131" s="78" t="s">
        <v>3188</v>
      </c>
      <c r="C131" s="80" t="s">
        <v>3189</v>
      </c>
      <c r="D131" s="82" t="s">
        <v>3190</v>
      </c>
      <c r="E131" s="82" t="s">
        <v>3191</v>
      </c>
      <c r="F131" s="83" t="s">
        <v>2837</v>
      </c>
      <c r="G131" s="83" t="s">
        <v>2737</v>
      </c>
      <c r="H131" s="83">
        <v>1</v>
      </c>
      <c r="I131" s="85" t="str">
        <f>IF(COUNTIF(J131:AW131,"&lt;&gt;")=0,"",SUMPRODUCT(((Recommendations[ImplStatus]="Implemented")+(Recommendations[ImplStatus]="Compensated"))*ISNUMBER(MATCH(Recommendations[Id],J131:AW131,0)))/COUNTIF(J131:AW131,"&lt;&gt;"))</f>
        <v/>
      </c>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c r="AK131" s="87"/>
      <c r="AL131" s="87"/>
      <c r="AM131" s="87"/>
      <c r="AN131" s="87"/>
      <c r="AO131" s="87"/>
      <c r="AP131" s="87"/>
      <c r="AQ131" s="87"/>
      <c r="AR131" s="87"/>
      <c r="AS131" s="87"/>
      <c r="AT131" s="87"/>
      <c r="AU131" s="87"/>
      <c r="AV131" s="87"/>
      <c r="AW131" s="98"/>
    </row>
    <row r="132" spans="1:49" ht="60" customHeight="1" x14ac:dyDescent="0.35">
      <c r="A132" s="95" t="s">
        <v>3162</v>
      </c>
      <c r="B132" s="78" t="s">
        <v>3192</v>
      </c>
      <c r="C132" s="80" t="s">
        <v>3193</v>
      </c>
      <c r="D132" s="82" t="s">
        <v>3194</v>
      </c>
      <c r="E132" s="82" t="s">
        <v>3195</v>
      </c>
      <c r="F132" s="83" t="s">
        <v>2837</v>
      </c>
      <c r="G132" s="83" t="s">
        <v>2737</v>
      </c>
      <c r="H132" s="83">
        <v>1</v>
      </c>
      <c r="I132" s="85" t="str">
        <f>IF(COUNTIF(J132:AW132,"&lt;&gt;")=0,"",SUMPRODUCT(((Recommendations[ImplStatus]="Implemented")+(Recommendations[ImplStatus]="Compensated"))*ISNUMBER(MATCH(Recommendations[Id],J132:AW132,0)))/COUNTIF(J132:AW132,"&lt;&gt;"))</f>
        <v/>
      </c>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87"/>
      <c r="AI132" s="87"/>
      <c r="AJ132" s="87"/>
      <c r="AK132" s="87"/>
      <c r="AL132" s="87"/>
      <c r="AM132" s="87"/>
      <c r="AN132" s="87"/>
      <c r="AO132" s="87"/>
      <c r="AP132" s="87"/>
      <c r="AQ132" s="87"/>
      <c r="AR132" s="87"/>
      <c r="AS132" s="87"/>
      <c r="AT132" s="87"/>
      <c r="AU132" s="87"/>
      <c r="AV132" s="87"/>
      <c r="AW132" s="98"/>
    </row>
    <row r="133" spans="1:49" ht="60" customHeight="1" x14ac:dyDescent="0.35">
      <c r="A133" s="95" t="s">
        <v>3162</v>
      </c>
      <c r="B133" s="78" t="s">
        <v>3196</v>
      </c>
      <c r="C133" s="80" t="s">
        <v>3197</v>
      </c>
      <c r="D133" s="82" t="s">
        <v>3198</v>
      </c>
      <c r="E133" s="82" t="s">
        <v>3199</v>
      </c>
      <c r="F133" s="83" t="s">
        <v>2837</v>
      </c>
      <c r="G133" s="83" t="s">
        <v>2737</v>
      </c>
      <c r="H133" s="83">
        <v>2</v>
      </c>
      <c r="I133" s="85" t="str">
        <f>IF(COUNTIF(J133:AW133,"&lt;&gt;")=0,"",SUMPRODUCT(((Recommendations[ImplStatus]="Implemented")+(Recommendations[ImplStatus]="Compensated"))*ISNUMBER(MATCH(Recommendations[Id],J133:AW133,0)))/COUNTIF(J133:AW133,"&lt;&gt;"))</f>
        <v/>
      </c>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87"/>
      <c r="AI133" s="87"/>
      <c r="AJ133" s="87"/>
      <c r="AK133" s="87"/>
      <c r="AL133" s="87"/>
      <c r="AM133" s="87"/>
      <c r="AN133" s="87"/>
      <c r="AO133" s="87"/>
      <c r="AP133" s="87"/>
      <c r="AQ133" s="87"/>
      <c r="AR133" s="87"/>
      <c r="AS133" s="87"/>
      <c r="AT133" s="87"/>
      <c r="AU133" s="87"/>
      <c r="AV133" s="87"/>
      <c r="AW133" s="98"/>
    </row>
    <row r="134" spans="1:49" ht="60" customHeight="1" outlineLevel="1" x14ac:dyDescent="0.35">
      <c r="A134" s="94" t="s">
        <v>3200</v>
      </c>
      <c r="B134" s="77">
        <v>15</v>
      </c>
      <c r="C134" s="79" t="s">
        <v>28</v>
      </c>
      <c r="D134" s="81" t="s">
        <v>3201</v>
      </c>
      <c r="E134" s="81" t="s">
        <v>28</v>
      </c>
      <c r="F134" s="77" t="s">
        <v>28</v>
      </c>
      <c r="G134" s="77" t="s">
        <v>28</v>
      </c>
      <c r="H134" s="77"/>
      <c r="I134" s="84" t="str">
        <f>IF(COUNTIF(J134:AW134,"&lt;&gt;")=0,"",SUMPRODUCT(((Recommendations[ImplStatus]="Implemented")+(Recommendations[ImplStatus]="Compensated"))*ISNUMBER(MATCH(Recommendations[Id],J134:AW134,0)))/COUNTIF(J134:AW134,"&lt;&gt;"))</f>
        <v/>
      </c>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86"/>
      <c r="AI134" s="86"/>
      <c r="AJ134" s="86"/>
      <c r="AK134" s="86"/>
      <c r="AL134" s="86"/>
      <c r="AM134" s="86"/>
      <c r="AN134" s="86"/>
      <c r="AO134" s="86"/>
      <c r="AP134" s="86"/>
      <c r="AQ134" s="86"/>
      <c r="AR134" s="86"/>
      <c r="AS134" s="86"/>
      <c r="AT134" s="86"/>
      <c r="AU134" s="86"/>
      <c r="AV134" s="86"/>
      <c r="AW134" s="97"/>
    </row>
    <row r="135" spans="1:49" ht="60" customHeight="1" x14ac:dyDescent="0.35">
      <c r="A135" s="95" t="s">
        <v>3200</v>
      </c>
      <c r="B135" s="78" t="s">
        <v>3202</v>
      </c>
      <c r="C135" s="80" t="s">
        <v>3203</v>
      </c>
      <c r="D135" s="82" t="s">
        <v>3204</v>
      </c>
      <c r="E135" s="82" t="s">
        <v>3205</v>
      </c>
      <c r="F135" s="83" t="s">
        <v>2837</v>
      </c>
      <c r="G135" s="83" t="s">
        <v>2695</v>
      </c>
      <c r="H135" s="83">
        <v>1</v>
      </c>
      <c r="I135" s="85" t="str">
        <f>IF(COUNTIF(J135:AW135,"&lt;&gt;")=0,"",SUMPRODUCT(((Recommendations[ImplStatus]="Implemented")+(Recommendations[ImplStatus]="Compensated"))*ISNUMBER(MATCH(Recommendations[Id],J135:AW135,0)))/COUNTIF(J135:AW135,"&lt;&gt;"))</f>
        <v/>
      </c>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87"/>
      <c r="AI135" s="87"/>
      <c r="AJ135" s="87"/>
      <c r="AK135" s="87"/>
      <c r="AL135" s="87"/>
      <c r="AM135" s="87"/>
      <c r="AN135" s="87"/>
      <c r="AO135" s="87"/>
      <c r="AP135" s="87"/>
      <c r="AQ135" s="87"/>
      <c r="AR135" s="87"/>
      <c r="AS135" s="87"/>
      <c r="AT135" s="87"/>
      <c r="AU135" s="87"/>
      <c r="AV135" s="87"/>
      <c r="AW135" s="98"/>
    </row>
    <row r="136" spans="1:49" ht="60" customHeight="1" x14ac:dyDescent="0.35">
      <c r="A136" s="95" t="s">
        <v>3200</v>
      </c>
      <c r="B136" s="78" t="s">
        <v>3206</v>
      </c>
      <c r="C136" s="80" t="s">
        <v>3207</v>
      </c>
      <c r="D136" s="82" t="s">
        <v>3208</v>
      </c>
      <c r="E136" s="82" t="s">
        <v>3209</v>
      </c>
      <c r="F136" s="83" t="s">
        <v>2812</v>
      </c>
      <c r="G136" s="83" t="s">
        <v>2753</v>
      </c>
      <c r="H136" s="83">
        <v>2</v>
      </c>
      <c r="I136" s="85" t="str">
        <f>IF(COUNTIF(J136:AW136,"&lt;&gt;")=0,"",SUMPRODUCT(((Recommendations[ImplStatus]="Implemented")+(Recommendations[ImplStatus]="Compensated"))*ISNUMBER(MATCH(Recommendations[Id],J136:AW136,0)))/COUNTIF(J136:AW136,"&lt;&gt;"))</f>
        <v/>
      </c>
      <c r="J136" s="87"/>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87"/>
      <c r="AI136" s="87"/>
      <c r="AJ136" s="87"/>
      <c r="AK136" s="87"/>
      <c r="AL136" s="87"/>
      <c r="AM136" s="87"/>
      <c r="AN136" s="87"/>
      <c r="AO136" s="87"/>
      <c r="AP136" s="87"/>
      <c r="AQ136" s="87"/>
      <c r="AR136" s="87"/>
      <c r="AS136" s="87"/>
      <c r="AT136" s="87"/>
      <c r="AU136" s="87"/>
      <c r="AV136" s="87"/>
      <c r="AW136" s="98"/>
    </row>
    <row r="137" spans="1:49" ht="60" customHeight="1" x14ac:dyDescent="0.35">
      <c r="A137" s="95" t="s">
        <v>3200</v>
      </c>
      <c r="B137" s="78" t="s">
        <v>3210</v>
      </c>
      <c r="C137" s="80" t="s">
        <v>3211</v>
      </c>
      <c r="D137" s="82" t="s">
        <v>3212</v>
      </c>
      <c r="E137" s="82" t="s">
        <v>3213</v>
      </c>
      <c r="F137" s="83" t="s">
        <v>2837</v>
      </c>
      <c r="G137" s="83" t="s">
        <v>2753</v>
      </c>
      <c r="H137" s="83">
        <v>2</v>
      </c>
      <c r="I137" s="85" t="str">
        <f>IF(COUNTIF(J137:AW137,"&lt;&gt;")=0,"",SUMPRODUCT(((Recommendations[ImplStatus]="Implemented")+(Recommendations[ImplStatus]="Compensated"))*ISNUMBER(MATCH(Recommendations[Id],J137:AW137,0)))/COUNTIF(J137:AW137,"&lt;&gt;"))</f>
        <v/>
      </c>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87"/>
      <c r="AI137" s="87"/>
      <c r="AJ137" s="87"/>
      <c r="AK137" s="87"/>
      <c r="AL137" s="87"/>
      <c r="AM137" s="87"/>
      <c r="AN137" s="87"/>
      <c r="AO137" s="87"/>
      <c r="AP137" s="87"/>
      <c r="AQ137" s="87"/>
      <c r="AR137" s="87"/>
      <c r="AS137" s="87"/>
      <c r="AT137" s="87"/>
      <c r="AU137" s="87"/>
      <c r="AV137" s="87"/>
      <c r="AW137" s="98"/>
    </row>
    <row r="138" spans="1:49" ht="60" customHeight="1" x14ac:dyDescent="0.35">
      <c r="A138" s="95" t="s">
        <v>3200</v>
      </c>
      <c r="B138" s="78" t="s">
        <v>3214</v>
      </c>
      <c r="C138" s="80" t="s">
        <v>3215</v>
      </c>
      <c r="D138" s="82" t="s">
        <v>3216</v>
      </c>
      <c r="E138" s="82" t="s">
        <v>3217</v>
      </c>
      <c r="F138" s="83" t="s">
        <v>2812</v>
      </c>
      <c r="G138" s="83" t="s">
        <v>2753</v>
      </c>
      <c r="H138" s="83">
        <v>2</v>
      </c>
      <c r="I138" s="85" t="str">
        <f>IF(COUNTIF(J138:AW138,"&lt;&gt;")=0,"",SUMPRODUCT(((Recommendations[ImplStatus]="Implemented")+(Recommendations[ImplStatus]="Compensated"))*ISNUMBER(MATCH(Recommendations[Id],J138:AW138,0)))/COUNTIF(J138:AW138,"&lt;&gt;"))</f>
        <v/>
      </c>
      <c r="J138" s="87"/>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87"/>
      <c r="AI138" s="87"/>
      <c r="AJ138" s="87"/>
      <c r="AK138" s="87"/>
      <c r="AL138" s="87"/>
      <c r="AM138" s="87"/>
      <c r="AN138" s="87"/>
      <c r="AO138" s="87"/>
      <c r="AP138" s="87"/>
      <c r="AQ138" s="87"/>
      <c r="AR138" s="87"/>
      <c r="AS138" s="87"/>
      <c r="AT138" s="87"/>
      <c r="AU138" s="87"/>
      <c r="AV138" s="87"/>
      <c r="AW138" s="98"/>
    </row>
    <row r="139" spans="1:49" ht="60" customHeight="1" x14ac:dyDescent="0.35">
      <c r="A139" s="95" t="s">
        <v>3200</v>
      </c>
      <c r="B139" s="78" t="s">
        <v>3218</v>
      </c>
      <c r="C139" s="80" t="s">
        <v>3219</v>
      </c>
      <c r="D139" s="82" t="s">
        <v>3220</v>
      </c>
      <c r="E139" s="82" t="s">
        <v>3221</v>
      </c>
      <c r="F139" s="83" t="s">
        <v>2837</v>
      </c>
      <c r="G139" s="83" t="s">
        <v>2753</v>
      </c>
      <c r="H139" s="83">
        <v>3</v>
      </c>
      <c r="I139" s="85" t="str">
        <f>IF(COUNTIF(J139:AW139,"&lt;&gt;")=0,"",SUMPRODUCT(((Recommendations[ImplStatus]="Implemented")+(Recommendations[ImplStatus]="Compensated"))*ISNUMBER(MATCH(Recommendations[Id],J139:AW139,0)))/COUNTIF(J139:AW139,"&lt;&gt;"))</f>
        <v/>
      </c>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87"/>
      <c r="AI139" s="87"/>
      <c r="AJ139" s="87"/>
      <c r="AK139" s="87"/>
      <c r="AL139" s="87"/>
      <c r="AM139" s="87"/>
      <c r="AN139" s="87"/>
      <c r="AO139" s="87"/>
      <c r="AP139" s="87"/>
      <c r="AQ139" s="87"/>
      <c r="AR139" s="87"/>
      <c r="AS139" s="87"/>
      <c r="AT139" s="87"/>
      <c r="AU139" s="87"/>
      <c r="AV139" s="87"/>
      <c r="AW139" s="98"/>
    </row>
    <row r="140" spans="1:49" ht="60" customHeight="1" x14ac:dyDescent="0.35">
      <c r="A140" s="95" t="s">
        <v>3200</v>
      </c>
      <c r="B140" s="78" t="s">
        <v>3222</v>
      </c>
      <c r="C140" s="80" t="s">
        <v>3223</v>
      </c>
      <c r="D140" s="82" t="s">
        <v>3224</v>
      </c>
      <c r="E140" s="82" t="s">
        <v>3225</v>
      </c>
      <c r="F140" s="83" t="s">
        <v>2752</v>
      </c>
      <c r="G140" s="83" t="s">
        <v>2753</v>
      </c>
      <c r="H140" s="83">
        <v>3</v>
      </c>
      <c r="I140" s="85" t="str">
        <f>IF(COUNTIF(J140:AW140,"&lt;&gt;")=0,"",SUMPRODUCT(((Recommendations[ImplStatus]="Implemented")+(Recommendations[ImplStatus]="Compensated"))*ISNUMBER(MATCH(Recommendations[Id],J140:AW140,0)))/COUNTIF(J140:AW140,"&lt;&gt;"))</f>
        <v/>
      </c>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87"/>
      <c r="AI140" s="87"/>
      <c r="AJ140" s="87"/>
      <c r="AK140" s="87"/>
      <c r="AL140" s="87"/>
      <c r="AM140" s="87"/>
      <c r="AN140" s="87"/>
      <c r="AO140" s="87"/>
      <c r="AP140" s="87"/>
      <c r="AQ140" s="87"/>
      <c r="AR140" s="87"/>
      <c r="AS140" s="87"/>
      <c r="AT140" s="87"/>
      <c r="AU140" s="87"/>
      <c r="AV140" s="87"/>
      <c r="AW140" s="98"/>
    </row>
    <row r="141" spans="1:49" ht="60" customHeight="1" x14ac:dyDescent="0.35">
      <c r="A141" s="95" t="s">
        <v>3200</v>
      </c>
      <c r="B141" s="78" t="s">
        <v>3226</v>
      </c>
      <c r="C141" s="80" t="s">
        <v>3227</v>
      </c>
      <c r="D141" s="82" t="s">
        <v>3228</v>
      </c>
      <c r="E141" s="82" t="s">
        <v>3229</v>
      </c>
      <c r="F141" s="83" t="s">
        <v>2752</v>
      </c>
      <c r="G141" s="83" t="s">
        <v>2737</v>
      </c>
      <c r="H141" s="83">
        <v>3</v>
      </c>
      <c r="I141" s="85" t="str">
        <f>IF(COUNTIF(J141:AW141,"&lt;&gt;")=0,"",SUMPRODUCT(((Recommendations[ImplStatus]="Implemented")+(Recommendations[ImplStatus]="Compensated"))*ISNUMBER(MATCH(Recommendations[Id],J141:AW141,0)))/COUNTIF(J141:AW141,"&lt;&gt;"))</f>
        <v/>
      </c>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87"/>
      <c r="AI141" s="87"/>
      <c r="AJ141" s="87"/>
      <c r="AK141" s="87"/>
      <c r="AL141" s="87"/>
      <c r="AM141" s="87"/>
      <c r="AN141" s="87"/>
      <c r="AO141" s="87"/>
      <c r="AP141" s="87"/>
      <c r="AQ141" s="87"/>
      <c r="AR141" s="87"/>
      <c r="AS141" s="87"/>
      <c r="AT141" s="87"/>
      <c r="AU141" s="87"/>
      <c r="AV141" s="87"/>
      <c r="AW141" s="98"/>
    </row>
    <row r="142" spans="1:49" ht="60" customHeight="1" outlineLevel="1" x14ac:dyDescent="0.35">
      <c r="A142" s="94" t="s">
        <v>3230</v>
      </c>
      <c r="B142" s="77">
        <v>16</v>
      </c>
      <c r="C142" s="79" t="s">
        <v>28</v>
      </c>
      <c r="D142" s="81" t="s">
        <v>3231</v>
      </c>
      <c r="E142" s="81" t="s">
        <v>28</v>
      </c>
      <c r="F142" s="77" t="s">
        <v>28</v>
      </c>
      <c r="G142" s="77" t="s">
        <v>28</v>
      </c>
      <c r="H142" s="77"/>
      <c r="I142" s="84" t="str">
        <f>IF(COUNTIF(J142:AW142,"&lt;&gt;")=0,"",SUMPRODUCT(((Recommendations[ImplStatus]="Implemented")+(Recommendations[ImplStatus]="Compensated"))*ISNUMBER(MATCH(Recommendations[Id],J142:AW142,0)))/COUNTIF(J142:AW142,"&lt;&gt;"))</f>
        <v/>
      </c>
      <c r="J142" s="86"/>
      <c r="K142" s="86"/>
      <c r="L142" s="86"/>
      <c r="M142" s="86"/>
      <c r="N142" s="86"/>
      <c r="O142" s="86"/>
      <c r="P142" s="86"/>
      <c r="Q142" s="86"/>
      <c r="R142" s="86"/>
      <c r="S142" s="86"/>
      <c r="T142" s="86"/>
      <c r="U142" s="86"/>
      <c r="V142" s="86"/>
      <c r="W142" s="86"/>
      <c r="X142" s="86"/>
      <c r="Y142" s="86"/>
      <c r="Z142" s="86"/>
      <c r="AA142" s="86"/>
      <c r="AB142" s="86"/>
      <c r="AC142" s="86"/>
      <c r="AD142" s="86"/>
      <c r="AE142" s="86"/>
      <c r="AF142" s="86"/>
      <c r="AG142" s="86"/>
      <c r="AH142" s="86"/>
      <c r="AI142" s="86"/>
      <c r="AJ142" s="86"/>
      <c r="AK142" s="86"/>
      <c r="AL142" s="86"/>
      <c r="AM142" s="86"/>
      <c r="AN142" s="86"/>
      <c r="AO142" s="86"/>
      <c r="AP142" s="86"/>
      <c r="AQ142" s="86"/>
      <c r="AR142" s="86"/>
      <c r="AS142" s="86"/>
      <c r="AT142" s="86"/>
      <c r="AU142" s="86"/>
      <c r="AV142" s="86"/>
      <c r="AW142" s="97"/>
    </row>
    <row r="143" spans="1:49" ht="60" customHeight="1" x14ac:dyDescent="0.35">
      <c r="A143" s="95" t="s">
        <v>3230</v>
      </c>
      <c r="B143" s="78" t="s">
        <v>3232</v>
      </c>
      <c r="C143" s="80" t="s">
        <v>3233</v>
      </c>
      <c r="D143" s="82" t="s">
        <v>3234</v>
      </c>
      <c r="E143" s="82" t="s">
        <v>3235</v>
      </c>
      <c r="F143" s="83" t="s">
        <v>2812</v>
      </c>
      <c r="G143" s="83" t="s">
        <v>2753</v>
      </c>
      <c r="H143" s="83">
        <v>2</v>
      </c>
      <c r="I143" s="85" t="str">
        <f>IF(COUNTIF(J143:AW143,"&lt;&gt;")=0,"",SUMPRODUCT(((Recommendations[ImplStatus]="Implemented")+(Recommendations[ImplStatus]="Compensated"))*ISNUMBER(MATCH(Recommendations[Id],J143:AW143,0)))/COUNTIF(J143:AW143,"&lt;&gt;"))</f>
        <v/>
      </c>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87"/>
      <c r="AI143" s="87"/>
      <c r="AJ143" s="87"/>
      <c r="AK143" s="87"/>
      <c r="AL143" s="87"/>
      <c r="AM143" s="87"/>
      <c r="AN143" s="87"/>
      <c r="AO143" s="87"/>
      <c r="AP143" s="87"/>
      <c r="AQ143" s="87"/>
      <c r="AR143" s="87"/>
      <c r="AS143" s="87"/>
      <c r="AT143" s="87"/>
      <c r="AU143" s="87"/>
      <c r="AV143" s="87"/>
      <c r="AW143" s="98"/>
    </row>
    <row r="144" spans="1:49" ht="60" customHeight="1" x14ac:dyDescent="0.35">
      <c r="A144" s="95" t="s">
        <v>3230</v>
      </c>
      <c r="B144" s="78" t="s">
        <v>3236</v>
      </c>
      <c r="C144" s="80" t="s">
        <v>3237</v>
      </c>
      <c r="D144" s="82" t="s">
        <v>3238</v>
      </c>
      <c r="E144" s="82" t="s">
        <v>3239</v>
      </c>
      <c r="F144" s="83" t="s">
        <v>2812</v>
      </c>
      <c r="G144" s="83" t="s">
        <v>2753</v>
      </c>
      <c r="H144" s="83">
        <v>2</v>
      </c>
      <c r="I144" s="85" t="str">
        <f>IF(COUNTIF(J144:AW144,"&lt;&gt;")=0,"",SUMPRODUCT(((Recommendations[ImplStatus]="Implemented")+(Recommendations[ImplStatus]="Compensated"))*ISNUMBER(MATCH(Recommendations[Id],J144:AW144,0)))/COUNTIF(J144:AW144,"&lt;&gt;"))</f>
        <v/>
      </c>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87"/>
      <c r="AI144" s="87"/>
      <c r="AJ144" s="87"/>
      <c r="AK144" s="87"/>
      <c r="AL144" s="87"/>
      <c r="AM144" s="87"/>
      <c r="AN144" s="87"/>
      <c r="AO144" s="87"/>
      <c r="AP144" s="87"/>
      <c r="AQ144" s="87"/>
      <c r="AR144" s="87"/>
      <c r="AS144" s="87"/>
      <c r="AT144" s="87"/>
      <c r="AU144" s="87"/>
      <c r="AV144" s="87"/>
      <c r="AW144" s="98"/>
    </row>
    <row r="145" spans="1:49" ht="60" customHeight="1" x14ac:dyDescent="0.35">
      <c r="A145" s="95" t="s">
        <v>3230</v>
      </c>
      <c r="B145" s="78" t="s">
        <v>3240</v>
      </c>
      <c r="C145" s="80" t="s">
        <v>3241</v>
      </c>
      <c r="D145" s="82" t="s">
        <v>3242</v>
      </c>
      <c r="E145" s="82" t="s">
        <v>3243</v>
      </c>
      <c r="F145" s="83" t="s">
        <v>2720</v>
      </c>
      <c r="G145" s="83" t="s">
        <v>2705</v>
      </c>
      <c r="H145" s="83">
        <v>2</v>
      </c>
      <c r="I145" s="85" t="str">
        <f>IF(COUNTIF(J145:AW145,"&lt;&gt;")=0,"",SUMPRODUCT(((Recommendations[ImplStatus]="Implemented")+(Recommendations[ImplStatus]="Compensated"))*ISNUMBER(MATCH(Recommendations[Id],J145:AW145,0)))/COUNTIF(J145:AW145,"&lt;&gt;"))</f>
        <v/>
      </c>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87"/>
      <c r="AI145" s="87"/>
      <c r="AJ145" s="87"/>
      <c r="AK145" s="87"/>
      <c r="AL145" s="87"/>
      <c r="AM145" s="87"/>
      <c r="AN145" s="87"/>
      <c r="AO145" s="87"/>
      <c r="AP145" s="87"/>
      <c r="AQ145" s="87"/>
      <c r="AR145" s="87"/>
      <c r="AS145" s="87"/>
      <c r="AT145" s="87"/>
      <c r="AU145" s="87"/>
      <c r="AV145" s="87"/>
      <c r="AW145" s="98"/>
    </row>
    <row r="146" spans="1:49" ht="60" customHeight="1" x14ac:dyDescent="0.35">
      <c r="A146" s="95" t="s">
        <v>3230</v>
      </c>
      <c r="B146" s="78" t="s">
        <v>3244</v>
      </c>
      <c r="C146" s="80" t="s">
        <v>3245</v>
      </c>
      <c r="D146" s="82" t="s">
        <v>3246</v>
      </c>
      <c r="E146" s="82" t="s">
        <v>3247</v>
      </c>
      <c r="F146" s="83" t="s">
        <v>2720</v>
      </c>
      <c r="G146" s="83" t="s">
        <v>2695</v>
      </c>
      <c r="H146" s="83">
        <v>2</v>
      </c>
      <c r="I146" s="85" t="str">
        <f>IF(COUNTIF(J146:AW146,"&lt;&gt;")=0,"",SUMPRODUCT(((Recommendations[ImplStatus]="Implemented")+(Recommendations[ImplStatus]="Compensated"))*ISNUMBER(MATCH(Recommendations[Id],J146:AW146,0)))/COUNTIF(J146:AW146,"&lt;&gt;"))</f>
        <v/>
      </c>
      <c r="J146" s="87"/>
      <c r="K146" s="87"/>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87"/>
      <c r="AI146" s="87"/>
      <c r="AJ146" s="87"/>
      <c r="AK146" s="87"/>
      <c r="AL146" s="87"/>
      <c r="AM146" s="87"/>
      <c r="AN146" s="87"/>
      <c r="AO146" s="87"/>
      <c r="AP146" s="87"/>
      <c r="AQ146" s="87"/>
      <c r="AR146" s="87"/>
      <c r="AS146" s="87"/>
      <c r="AT146" s="87"/>
      <c r="AU146" s="87"/>
      <c r="AV146" s="87"/>
      <c r="AW146" s="98"/>
    </row>
    <row r="147" spans="1:49" ht="60" customHeight="1" x14ac:dyDescent="0.35">
      <c r="A147" s="95" t="s">
        <v>3230</v>
      </c>
      <c r="B147" s="78" t="s">
        <v>3248</v>
      </c>
      <c r="C147" s="80" t="s">
        <v>3249</v>
      </c>
      <c r="D147" s="82" t="s">
        <v>3250</v>
      </c>
      <c r="E147" s="82" t="s">
        <v>3251</v>
      </c>
      <c r="F147" s="83" t="s">
        <v>2720</v>
      </c>
      <c r="G147" s="83" t="s">
        <v>2737</v>
      </c>
      <c r="H147" s="83">
        <v>2</v>
      </c>
      <c r="I147" s="85" t="str">
        <f>IF(COUNTIF(J147:AW147,"&lt;&gt;")=0,"",SUMPRODUCT(((Recommendations[ImplStatus]="Implemented")+(Recommendations[ImplStatus]="Compensated"))*ISNUMBER(MATCH(Recommendations[Id],J147:AW147,0)))/COUNTIF(J147:AW147,"&lt;&gt;"))</f>
        <v/>
      </c>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87"/>
      <c r="AI147" s="87"/>
      <c r="AJ147" s="87"/>
      <c r="AK147" s="87"/>
      <c r="AL147" s="87"/>
      <c r="AM147" s="87"/>
      <c r="AN147" s="87"/>
      <c r="AO147" s="87"/>
      <c r="AP147" s="87"/>
      <c r="AQ147" s="87"/>
      <c r="AR147" s="87"/>
      <c r="AS147" s="87"/>
      <c r="AT147" s="87"/>
      <c r="AU147" s="87"/>
      <c r="AV147" s="87"/>
      <c r="AW147" s="98"/>
    </row>
    <row r="148" spans="1:49" ht="60" customHeight="1" x14ac:dyDescent="0.35">
      <c r="A148" s="95" t="s">
        <v>3230</v>
      </c>
      <c r="B148" s="78" t="s">
        <v>3252</v>
      </c>
      <c r="C148" s="80" t="s">
        <v>3253</v>
      </c>
      <c r="D148" s="82" t="s">
        <v>3254</v>
      </c>
      <c r="E148" s="82" t="s">
        <v>3255</v>
      </c>
      <c r="F148" s="83" t="s">
        <v>2812</v>
      </c>
      <c r="G148" s="83" t="s">
        <v>2753</v>
      </c>
      <c r="H148" s="83">
        <v>2</v>
      </c>
      <c r="I148" s="85" t="str">
        <f>IF(COUNTIF(J148:AW148,"&lt;&gt;")=0,"",SUMPRODUCT(((Recommendations[ImplStatus]="Implemented")+(Recommendations[ImplStatus]="Compensated"))*ISNUMBER(MATCH(Recommendations[Id],J148:AW148,0)))/COUNTIF(J148:AW148,"&lt;&gt;"))</f>
        <v/>
      </c>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87"/>
      <c r="AI148" s="87"/>
      <c r="AJ148" s="87"/>
      <c r="AK148" s="87"/>
      <c r="AL148" s="87"/>
      <c r="AM148" s="87"/>
      <c r="AN148" s="87"/>
      <c r="AO148" s="87"/>
      <c r="AP148" s="87"/>
      <c r="AQ148" s="87"/>
      <c r="AR148" s="87"/>
      <c r="AS148" s="87"/>
      <c r="AT148" s="87"/>
      <c r="AU148" s="87"/>
      <c r="AV148" s="87"/>
      <c r="AW148" s="98"/>
    </row>
    <row r="149" spans="1:49" ht="60" customHeight="1" x14ac:dyDescent="0.35">
      <c r="A149" s="95" t="s">
        <v>3230</v>
      </c>
      <c r="B149" s="78" t="s">
        <v>3256</v>
      </c>
      <c r="C149" s="80" t="s">
        <v>3257</v>
      </c>
      <c r="D149" s="82" t="s">
        <v>3258</v>
      </c>
      <c r="E149" s="82" t="s">
        <v>3259</v>
      </c>
      <c r="F149" s="83" t="s">
        <v>2720</v>
      </c>
      <c r="G149" s="83" t="s">
        <v>2737</v>
      </c>
      <c r="H149" s="83">
        <v>2</v>
      </c>
      <c r="I149" s="85" t="str">
        <f>IF(COUNTIF(J149:AW149,"&lt;&gt;")=0,"",SUMPRODUCT(((Recommendations[ImplStatus]="Implemented")+(Recommendations[ImplStatus]="Compensated"))*ISNUMBER(MATCH(Recommendations[Id],J149:AW149,0)))/COUNTIF(J149:AW149,"&lt;&gt;"))</f>
        <v/>
      </c>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87"/>
      <c r="AI149" s="87"/>
      <c r="AJ149" s="87"/>
      <c r="AK149" s="87"/>
      <c r="AL149" s="87"/>
      <c r="AM149" s="87"/>
      <c r="AN149" s="87"/>
      <c r="AO149" s="87"/>
      <c r="AP149" s="87"/>
      <c r="AQ149" s="87"/>
      <c r="AR149" s="87"/>
      <c r="AS149" s="87"/>
      <c r="AT149" s="87"/>
      <c r="AU149" s="87"/>
      <c r="AV149" s="87"/>
      <c r="AW149" s="98"/>
    </row>
    <row r="150" spans="1:49" ht="60" customHeight="1" x14ac:dyDescent="0.35">
      <c r="A150" s="95" t="s">
        <v>3230</v>
      </c>
      <c r="B150" s="78" t="s">
        <v>3260</v>
      </c>
      <c r="C150" s="80" t="s">
        <v>3261</v>
      </c>
      <c r="D150" s="82" t="s">
        <v>3262</v>
      </c>
      <c r="E150" s="82" t="s">
        <v>3263</v>
      </c>
      <c r="F150" s="83" t="s">
        <v>2966</v>
      </c>
      <c r="G150" s="83" t="s">
        <v>2737</v>
      </c>
      <c r="H150" s="83">
        <v>2</v>
      </c>
      <c r="I150" s="85" t="str">
        <f>IF(COUNTIF(J150:AW150,"&lt;&gt;")=0,"",SUMPRODUCT(((Recommendations[ImplStatus]="Implemented")+(Recommendations[ImplStatus]="Compensated"))*ISNUMBER(MATCH(Recommendations[Id],J150:AW150,0)))/COUNTIF(J150:AW150,"&lt;&gt;"))</f>
        <v/>
      </c>
      <c r="J150" s="87"/>
      <c r="K150" s="87"/>
      <c r="L150" s="87"/>
      <c r="M150" s="87"/>
      <c r="N150" s="87"/>
      <c r="O150" s="87"/>
      <c r="P150" s="87"/>
      <c r="Q150" s="87"/>
      <c r="R150" s="87"/>
      <c r="S150" s="87"/>
      <c r="T150" s="87"/>
      <c r="U150" s="87"/>
      <c r="V150" s="87"/>
      <c r="W150" s="87"/>
      <c r="X150" s="87"/>
      <c r="Y150" s="87"/>
      <c r="Z150" s="87"/>
      <c r="AA150" s="87"/>
      <c r="AB150" s="87"/>
      <c r="AC150" s="87"/>
      <c r="AD150" s="87"/>
      <c r="AE150" s="87"/>
      <c r="AF150" s="87"/>
      <c r="AG150" s="87"/>
      <c r="AH150" s="87"/>
      <c r="AI150" s="87"/>
      <c r="AJ150" s="87"/>
      <c r="AK150" s="87"/>
      <c r="AL150" s="87"/>
      <c r="AM150" s="87"/>
      <c r="AN150" s="87"/>
      <c r="AO150" s="87"/>
      <c r="AP150" s="87"/>
      <c r="AQ150" s="87"/>
      <c r="AR150" s="87"/>
      <c r="AS150" s="87"/>
      <c r="AT150" s="87"/>
      <c r="AU150" s="87"/>
      <c r="AV150" s="87"/>
      <c r="AW150" s="98"/>
    </row>
    <row r="151" spans="1:49" ht="60" customHeight="1" x14ac:dyDescent="0.35">
      <c r="A151" s="95" t="s">
        <v>3230</v>
      </c>
      <c r="B151" s="78" t="s">
        <v>3264</v>
      </c>
      <c r="C151" s="80" t="s">
        <v>3265</v>
      </c>
      <c r="D151" s="82" t="s">
        <v>3266</v>
      </c>
      <c r="E151" s="82" t="s">
        <v>3267</v>
      </c>
      <c r="F151" s="83" t="s">
        <v>2837</v>
      </c>
      <c r="G151" s="83" t="s">
        <v>2737</v>
      </c>
      <c r="H151" s="83">
        <v>2</v>
      </c>
      <c r="I151" s="85" t="str">
        <f>IF(COUNTIF(J151:AW151,"&lt;&gt;")=0,"",SUMPRODUCT(((Recommendations[ImplStatus]="Implemented")+(Recommendations[ImplStatus]="Compensated"))*ISNUMBER(MATCH(Recommendations[Id],J151:AW151,0)))/COUNTIF(J151:AW151,"&lt;&gt;"))</f>
        <v/>
      </c>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87"/>
      <c r="AI151" s="87"/>
      <c r="AJ151" s="87"/>
      <c r="AK151" s="87"/>
      <c r="AL151" s="87"/>
      <c r="AM151" s="87"/>
      <c r="AN151" s="87"/>
      <c r="AO151" s="87"/>
      <c r="AP151" s="87"/>
      <c r="AQ151" s="87"/>
      <c r="AR151" s="87"/>
      <c r="AS151" s="87"/>
      <c r="AT151" s="87"/>
      <c r="AU151" s="87"/>
      <c r="AV151" s="87"/>
      <c r="AW151" s="98"/>
    </row>
    <row r="152" spans="1:49" ht="60" customHeight="1" x14ac:dyDescent="0.35">
      <c r="A152" s="95" t="s">
        <v>3230</v>
      </c>
      <c r="B152" s="78" t="s">
        <v>3268</v>
      </c>
      <c r="C152" s="80" t="s">
        <v>3269</v>
      </c>
      <c r="D152" s="82" t="s">
        <v>3270</v>
      </c>
      <c r="E152" s="82" t="s">
        <v>3271</v>
      </c>
      <c r="F152" s="83" t="s">
        <v>2720</v>
      </c>
      <c r="G152" s="83" t="s">
        <v>2737</v>
      </c>
      <c r="H152" s="83">
        <v>2</v>
      </c>
      <c r="I152" s="85" t="str">
        <f>IF(COUNTIF(J152:AW152,"&lt;&gt;")=0,"",SUMPRODUCT(((Recommendations[ImplStatus]="Implemented")+(Recommendations[ImplStatus]="Compensated"))*ISNUMBER(MATCH(Recommendations[Id],J152:AW152,0)))/COUNTIF(J152:AW152,"&lt;&gt;"))</f>
        <v/>
      </c>
      <c r="J152" s="87"/>
      <c r="K152" s="87"/>
      <c r="L152" s="87"/>
      <c r="M152" s="87"/>
      <c r="N152" s="87"/>
      <c r="O152" s="87"/>
      <c r="P152" s="87"/>
      <c r="Q152" s="87"/>
      <c r="R152" s="87"/>
      <c r="S152" s="87"/>
      <c r="T152" s="87"/>
      <c r="U152" s="87"/>
      <c r="V152" s="87"/>
      <c r="W152" s="87"/>
      <c r="X152" s="87"/>
      <c r="Y152" s="87"/>
      <c r="Z152" s="87"/>
      <c r="AA152" s="87"/>
      <c r="AB152" s="87"/>
      <c r="AC152" s="87"/>
      <c r="AD152" s="87"/>
      <c r="AE152" s="87"/>
      <c r="AF152" s="87"/>
      <c r="AG152" s="87"/>
      <c r="AH152" s="87"/>
      <c r="AI152" s="87"/>
      <c r="AJ152" s="87"/>
      <c r="AK152" s="87"/>
      <c r="AL152" s="87"/>
      <c r="AM152" s="87"/>
      <c r="AN152" s="87"/>
      <c r="AO152" s="87"/>
      <c r="AP152" s="87"/>
      <c r="AQ152" s="87"/>
      <c r="AR152" s="87"/>
      <c r="AS152" s="87"/>
      <c r="AT152" s="87"/>
      <c r="AU152" s="87"/>
      <c r="AV152" s="87"/>
      <c r="AW152" s="98"/>
    </row>
    <row r="153" spans="1:49" ht="60" customHeight="1" x14ac:dyDescent="0.35">
      <c r="A153" s="95" t="s">
        <v>3230</v>
      </c>
      <c r="B153" s="78" t="s">
        <v>3272</v>
      </c>
      <c r="C153" s="80" t="s">
        <v>3273</v>
      </c>
      <c r="D153" s="82" t="s">
        <v>3274</v>
      </c>
      <c r="E153" s="82" t="s">
        <v>3275</v>
      </c>
      <c r="F153" s="83" t="s">
        <v>2720</v>
      </c>
      <c r="G153" s="83" t="s">
        <v>2737</v>
      </c>
      <c r="H153" s="83">
        <v>2</v>
      </c>
      <c r="I153" s="85" t="str">
        <f>IF(COUNTIF(J153:AW153,"&lt;&gt;")=0,"",SUMPRODUCT(((Recommendations[ImplStatus]="Implemented")+(Recommendations[ImplStatus]="Compensated"))*ISNUMBER(MATCH(Recommendations[Id],J153:AW153,0)))/COUNTIF(J153:AW153,"&lt;&gt;"))</f>
        <v/>
      </c>
      <c r="J153" s="87"/>
      <c r="K153" s="87"/>
      <c r="L153" s="87"/>
      <c r="M153" s="87"/>
      <c r="N153" s="87"/>
      <c r="O153" s="87"/>
      <c r="P153" s="87"/>
      <c r="Q153" s="87"/>
      <c r="R153" s="87"/>
      <c r="S153" s="87"/>
      <c r="T153" s="87"/>
      <c r="U153" s="87"/>
      <c r="V153" s="87"/>
      <c r="W153" s="87"/>
      <c r="X153" s="87"/>
      <c r="Y153" s="87"/>
      <c r="Z153" s="87"/>
      <c r="AA153" s="87"/>
      <c r="AB153" s="87"/>
      <c r="AC153" s="87"/>
      <c r="AD153" s="87"/>
      <c r="AE153" s="87"/>
      <c r="AF153" s="87"/>
      <c r="AG153" s="87"/>
      <c r="AH153" s="87"/>
      <c r="AI153" s="87"/>
      <c r="AJ153" s="87"/>
      <c r="AK153" s="87"/>
      <c r="AL153" s="87"/>
      <c r="AM153" s="87"/>
      <c r="AN153" s="87"/>
      <c r="AO153" s="87"/>
      <c r="AP153" s="87"/>
      <c r="AQ153" s="87"/>
      <c r="AR153" s="87"/>
      <c r="AS153" s="87"/>
      <c r="AT153" s="87"/>
      <c r="AU153" s="87"/>
      <c r="AV153" s="87"/>
      <c r="AW153" s="98"/>
    </row>
    <row r="154" spans="1:49" ht="60" customHeight="1" x14ac:dyDescent="0.35">
      <c r="A154" s="95" t="s">
        <v>3230</v>
      </c>
      <c r="B154" s="78" t="s">
        <v>3276</v>
      </c>
      <c r="C154" s="80" t="s">
        <v>3277</v>
      </c>
      <c r="D154" s="82" t="s">
        <v>3278</v>
      </c>
      <c r="E154" s="82" t="s">
        <v>3279</v>
      </c>
      <c r="F154" s="83" t="s">
        <v>2720</v>
      </c>
      <c r="G154" s="83" t="s">
        <v>2737</v>
      </c>
      <c r="H154" s="83">
        <v>3</v>
      </c>
      <c r="I154" s="85" t="str">
        <f>IF(COUNTIF(J154:AW154,"&lt;&gt;")=0,"",SUMPRODUCT(((Recommendations[ImplStatus]="Implemented")+(Recommendations[ImplStatus]="Compensated"))*ISNUMBER(MATCH(Recommendations[Id],J154:AW154,0)))/COUNTIF(J154:AW154,"&lt;&gt;"))</f>
        <v/>
      </c>
      <c r="J154" s="87"/>
      <c r="K154" s="87"/>
      <c r="L154" s="87"/>
      <c r="M154" s="87"/>
      <c r="N154" s="87"/>
      <c r="O154" s="87"/>
      <c r="P154" s="87"/>
      <c r="Q154" s="87"/>
      <c r="R154" s="87"/>
      <c r="S154" s="87"/>
      <c r="T154" s="87"/>
      <c r="U154" s="87"/>
      <c r="V154" s="87"/>
      <c r="W154" s="87"/>
      <c r="X154" s="87"/>
      <c r="Y154" s="87"/>
      <c r="Z154" s="87"/>
      <c r="AA154" s="87"/>
      <c r="AB154" s="87"/>
      <c r="AC154" s="87"/>
      <c r="AD154" s="87"/>
      <c r="AE154" s="87"/>
      <c r="AF154" s="87"/>
      <c r="AG154" s="87"/>
      <c r="AH154" s="87"/>
      <c r="AI154" s="87"/>
      <c r="AJ154" s="87"/>
      <c r="AK154" s="87"/>
      <c r="AL154" s="87"/>
      <c r="AM154" s="87"/>
      <c r="AN154" s="87"/>
      <c r="AO154" s="87"/>
      <c r="AP154" s="87"/>
      <c r="AQ154" s="87"/>
      <c r="AR154" s="87"/>
      <c r="AS154" s="87"/>
      <c r="AT154" s="87"/>
      <c r="AU154" s="87"/>
      <c r="AV154" s="87"/>
      <c r="AW154" s="98"/>
    </row>
    <row r="155" spans="1:49" ht="60" customHeight="1" x14ac:dyDescent="0.35">
      <c r="A155" s="95" t="s">
        <v>3230</v>
      </c>
      <c r="B155" s="78" t="s">
        <v>3280</v>
      </c>
      <c r="C155" s="80" t="s">
        <v>3281</v>
      </c>
      <c r="D155" s="82" t="s">
        <v>3282</v>
      </c>
      <c r="E155" s="82" t="s">
        <v>3283</v>
      </c>
      <c r="F155" s="83" t="s">
        <v>2720</v>
      </c>
      <c r="G155" s="83" t="s">
        <v>2705</v>
      </c>
      <c r="H155" s="83">
        <v>3</v>
      </c>
      <c r="I155" s="85" t="str">
        <f>IF(COUNTIF(J155:AW155,"&lt;&gt;")=0,"",SUMPRODUCT(((Recommendations[ImplStatus]="Implemented")+(Recommendations[ImplStatus]="Compensated"))*ISNUMBER(MATCH(Recommendations[Id],J155:AW155,0)))/COUNTIF(J155:AW155,"&lt;&gt;"))</f>
        <v/>
      </c>
      <c r="J155" s="87"/>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87"/>
      <c r="AH155" s="87"/>
      <c r="AI155" s="87"/>
      <c r="AJ155" s="87"/>
      <c r="AK155" s="87"/>
      <c r="AL155" s="87"/>
      <c r="AM155" s="87"/>
      <c r="AN155" s="87"/>
      <c r="AO155" s="87"/>
      <c r="AP155" s="87"/>
      <c r="AQ155" s="87"/>
      <c r="AR155" s="87"/>
      <c r="AS155" s="87"/>
      <c r="AT155" s="87"/>
      <c r="AU155" s="87"/>
      <c r="AV155" s="87"/>
      <c r="AW155" s="98"/>
    </row>
    <row r="156" spans="1:49" ht="60" customHeight="1" x14ac:dyDescent="0.35">
      <c r="A156" s="95" t="s">
        <v>3230</v>
      </c>
      <c r="B156" s="78" t="s">
        <v>3284</v>
      </c>
      <c r="C156" s="80" t="s">
        <v>3285</v>
      </c>
      <c r="D156" s="82" t="s">
        <v>3286</v>
      </c>
      <c r="E156" s="82" t="s">
        <v>3287</v>
      </c>
      <c r="F156" s="83" t="s">
        <v>2720</v>
      </c>
      <c r="G156" s="83" t="s">
        <v>2737</v>
      </c>
      <c r="H156" s="83">
        <v>3</v>
      </c>
      <c r="I156" s="85" t="str">
        <f>IF(COUNTIF(J156:AW156,"&lt;&gt;")=0,"",SUMPRODUCT(((Recommendations[ImplStatus]="Implemented")+(Recommendations[ImplStatus]="Compensated"))*ISNUMBER(MATCH(Recommendations[Id],J156:AW156,0)))/COUNTIF(J156:AW156,"&lt;&gt;"))</f>
        <v/>
      </c>
      <c r="J156" s="87"/>
      <c r="K156" s="87"/>
      <c r="L156" s="87"/>
      <c r="M156" s="87"/>
      <c r="N156" s="87"/>
      <c r="O156" s="87"/>
      <c r="P156" s="87"/>
      <c r="Q156" s="87"/>
      <c r="R156" s="87"/>
      <c r="S156" s="87"/>
      <c r="T156" s="87"/>
      <c r="U156" s="87"/>
      <c r="V156" s="87"/>
      <c r="W156" s="87"/>
      <c r="X156" s="87"/>
      <c r="Y156" s="87"/>
      <c r="Z156" s="87"/>
      <c r="AA156" s="87"/>
      <c r="AB156" s="87"/>
      <c r="AC156" s="87"/>
      <c r="AD156" s="87"/>
      <c r="AE156" s="87"/>
      <c r="AF156" s="87"/>
      <c r="AG156" s="87"/>
      <c r="AH156" s="87"/>
      <c r="AI156" s="87"/>
      <c r="AJ156" s="87"/>
      <c r="AK156" s="87"/>
      <c r="AL156" s="87"/>
      <c r="AM156" s="87"/>
      <c r="AN156" s="87"/>
      <c r="AO156" s="87"/>
      <c r="AP156" s="87"/>
      <c r="AQ156" s="87"/>
      <c r="AR156" s="87"/>
      <c r="AS156" s="87"/>
      <c r="AT156" s="87"/>
      <c r="AU156" s="87"/>
      <c r="AV156" s="87"/>
      <c r="AW156" s="98"/>
    </row>
    <row r="157" spans="1:49" ht="60" customHeight="1" outlineLevel="1" x14ac:dyDescent="0.35">
      <c r="A157" s="94" t="s">
        <v>3288</v>
      </c>
      <c r="B157" s="77">
        <v>17</v>
      </c>
      <c r="C157" s="79" t="s">
        <v>28</v>
      </c>
      <c r="D157" s="81" t="s">
        <v>3289</v>
      </c>
      <c r="E157" s="81" t="s">
        <v>28</v>
      </c>
      <c r="F157" s="77" t="s">
        <v>28</v>
      </c>
      <c r="G157" s="77" t="s">
        <v>28</v>
      </c>
      <c r="H157" s="77"/>
      <c r="I157" s="84" t="str">
        <f>IF(COUNTIF(J157:AW157,"&lt;&gt;")=0,"",SUMPRODUCT(((Recommendations[ImplStatus]="Implemented")+(Recommendations[ImplStatus]="Compensated"))*ISNUMBER(MATCH(Recommendations[Id],J157:AW157,0)))/COUNTIF(J157:AW157,"&lt;&gt;"))</f>
        <v/>
      </c>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6"/>
      <c r="AH157" s="86"/>
      <c r="AI157" s="86"/>
      <c r="AJ157" s="86"/>
      <c r="AK157" s="86"/>
      <c r="AL157" s="86"/>
      <c r="AM157" s="86"/>
      <c r="AN157" s="86"/>
      <c r="AO157" s="86"/>
      <c r="AP157" s="86"/>
      <c r="AQ157" s="86"/>
      <c r="AR157" s="86"/>
      <c r="AS157" s="86"/>
      <c r="AT157" s="86"/>
      <c r="AU157" s="86"/>
      <c r="AV157" s="86"/>
      <c r="AW157" s="97"/>
    </row>
    <row r="158" spans="1:49" ht="60" customHeight="1" x14ac:dyDescent="0.35">
      <c r="A158" s="95" t="s">
        <v>3288</v>
      </c>
      <c r="B158" s="78" t="s">
        <v>3290</v>
      </c>
      <c r="C158" s="80" t="s">
        <v>3291</v>
      </c>
      <c r="D158" s="82" t="s">
        <v>3292</v>
      </c>
      <c r="E158" s="82" t="s">
        <v>3293</v>
      </c>
      <c r="F158" s="83" t="s">
        <v>2837</v>
      </c>
      <c r="G158" s="83" t="s">
        <v>2700</v>
      </c>
      <c r="H158" s="83">
        <v>1</v>
      </c>
      <c r="I158" s="85" t="str">
        <f>IF(COUNTIF(J158:AW158,"&lt;&gt;")=0,"",SUMPRODUCT(((Recommendations[ImplStatus]="Implemented")+(Recommendations[ImplStatus]="Compensated"))*ISNUMBER(MATCH(Recommendations[Id],J158:AW158,0)))/COUNTIF(J158:AW158,"&lt;&gt;"))</f>
        <v/>
      </c>
      <c r="J158" s="87"/>
      <c r="K158" s="87"/>
      <c r="L158" s="87"/>
      <c r="M158" s="87"/>
      <c r="N158" s="87"/>
      <c r="O158" s="87"/>
      <c r="P158" s="87"/>
      <c r="Q158" s="87"/>
      <c r="R158" s="87"/>
      <c r="S158" s="87"/>
      <c r="T158" s="87"/>
      <c r="U158" s="87"/>
      <c r="V158" s="87"/>
      <c r="W158" s="87"/>
      <c r="X158" s="87"/>
      <c r="Y158" s="87"/>
      <c r="Z158" s="87"/>
      <c r="AA158" s="87"/>
      <c r="AB158" s="87"/>
      <c r="AC158" s="87"/>
      <c r="AD158" s="87"/>
      <c r="AE158" s="87"/>
      <c r="AF158" s="87"/>
      <c r="AG158" s="87"/>
      <c r="AH158" s="87"/>
      <c r="AI158" s="87"/>
      <c r="AJ158" s="87"/>
      <c r="AK158" s="87"/>
      <c r="AL158" s="87"/>
      <c r="AM158" s="87"/>
      <c r="AN158" s="87"/>
      <c r="AO158" s="87"/>
      <c r="AP158" s="87"/>
      <c r="AQ158" s="87"/>
      <c r="AR158" s="87"/>
      <c r="AS158" s="87"/>
      <c r="AT158" s="87"/>
      <c r="AU158" s="87"/>
      <c r="AV158" s="87"/>
      <c r="AW158" s="98"/>
    </row>
    <row r="159" spans="1:49" ht="60" customHeight="1" x14ac:dyDescent="0.35">
      <c r="A159" s="95" t="s">
        <v>3288</v>
      </c>
      <c r="B159" s="78" t="s">
        <v>3294</v>
      </c>
      <c r="C159" s="80" t="s">
        <v>3295</v>
      </c>
      <c r="D159" s="82" t="s">
        <v>3296</v>
      </c>
      <c r="E159" s="82" t="s">
        <v>3297</v>
      </c>
      <c r="F159" s="83" t="s">
        <v>2812</v>
      </c>
      <c r="G159" s="83" t="s">
        <v>2753</v>
      </c>
      <c r="H159" s="83">
        <v>1</v>
      </c>
      <c r="I159" s="85" t="str">
        <f>IF(COUNTIF(J159:AW159,"&lt;&gt;")=0,"",SUMPRODUCT(((Recommendations[ImplStatus]="Implemented")+(Recommendations[ImplStatus]="Compensated"))*ISNUMBER(MATCH(Recommendations[Id],J159:AW159,0)))/COUNTIF(J159:AW159,"&lt;&gt;"))</f>
        <v/>
      </c>
      <c r="J159" s="87"/>
      <c r="K159" s="87"/>
      <c r="L159" s="87"/>
      <c r="M159" s="87"/>
      <c r="N159" s="87"/>
      <c r="O159" s="87"/>
      <c r="P159" s="87"/>
      <c r="Q159" s="87"/>
      <c r="R159" s="87"/>
      <c r="S159" s="87"/>
      <c r="T159" s="87"/>
      <c r="U159" s="87"/>
      <c r="V159" s="87"/>
      <c r="W159" s="87"/>
      <c r="X159" s="87"/>
      <c r="Y159" s="87"/>
      <c r="Z159" s="87"/>
      <c r="AA159" s="87"/>
      <c r="AB159" s="87"/>
      <c r="AC159" s="87"/>
      <c r="AD159" s="87"/>
      <c r="AE159" s="87"/>
      <c r="AF159" s="87"/>
      <c r="AG159" s="87"/>
      <c r="AH159" s="87"/>
      <c r="AI159" s="87"/>
      <c r="AJ159" s="87"/>
      <c r="AK159" s="87"/>
      <c r="AL159" s="87"/>
      <c r="AM159" s="87"/>
      <c r="AN159" s="87"/>
      <c r="AO159" s="87"/>
      <c r="AP159" s="87"/>
      <c r="AQ159" s="87"/>
      <c r="AR159" s="87"/>
      <c r="AS159" s="87"/>
      <c r="AT159" s="87"/>
      <c r="AU159" s="87"/>
      <c r="AV159" s="87"/>
      <c r="AW159" s="98"/>
    </row>
    <row r="160" spans="1:49" ht="60" customHeight="1" x14ac:dyDescent="0.35">
      <c r="A160" s="95" t="s">
        <v>3288</v>
      </c>
      <c r="B160" s="78" t="s">
        <v>3298</v>
      </c>
      <c r="C160" s="80" t="s">
        <v>3299</v>
      </c>
      <c r="D160" s="82" t="s">
        <v>3300</v>
      </c>
      <c r="E160" s="82" t="s">
        <v>3301</v>
      </c>
      <c r="F160" s="83" t="s">
        <v>2812</v>
      </c>
      <c r="G160" s="83" t="s">
        <v>2753</v>
      </c>
      <c r="H160" s="83">
        <v>1</v>
      </c>
      <c r="I160" s="85" t="str">
        <f>IF(COUNTIF(J160:AW160,"&lt;&gt;")=0,"",SUMPRODUCT(((Recommendations[ImplStatus]="Implemented")+(Recommendations[ImplStatus]="Compensated"))*ISNUMBER(MATCH(Recommendations[Id],J160:AW160,0)))/COUNTIF(J160:AW160,"&lt;&gt;"))</f>
        <v/>
      </c>
      <c r="J160" s="87"/>
      <c r="K160" s="87"/>
      <c r="L160" s="87"/>
      <c r="M160" s="87"/>
      <c r="N160" s="87"/>
      <c r="O160" s="87"/>
      <c r="P160" s="87"/>
      <c r="Q160" s="87"/>
      <c r="R160" s="87"/>
      <c r="S160" s="87"/>
      <c r="T160" s="87"/>
      <c r="U160" s="87"/>
      <c r="V160" s="87"/>
      <c r="W160" s="87"/>
      <c r="X160" s="87"/>
      <c r="Y160" s="87"/>
      <c r="Z160" s="87"/>
      <c r="AA160" s="87"/>
      <c r="AB160" s="87"/>
      <c r="AC160" s="87"/>
      <c r="AD160" s="87"/>
      <c r="AE160" s="87"/>
      <c r="AF160" s="87"/>
      <c r="AG160" s="87"/>
      <c r="AH160" s="87"/>
      <c r="AI160" s="87"/>
      <c r="AJ160" s="87"/>
      <c r="AK160" s="87"/>
      <c r="AL160" s="87"/>
      <c r="AM160" s="87"/>
      <c r="AN160" s="87"/>
      <c r="AO160" s="87"/>
      <c r="AP160" s="87"/>
      <c r="AQ160" s="87"/>
      <c r="AR160" s="87"/>
      <c r="AS160" s="87"/>
      <c r="AT160" s="87"/>
      <c r="AU160" s="87"/>
      <c r="AV160" s="87"/>
      <c r="AW160" s="98"/>
    </row>
    <row r="161" spans="1:49" ht="60" customHeight="1" x14ac:dyDescent="0.35">
      <c r="A161" s="95" t="s">
        <v>3288</v>
      </c>
      <c r="B161" s="78" t="s">
        <v>3302</v>
      </c>
      <c r="C161" s="80" t="s">
        <v>3303</v>
      </c>
      <c r="D161" s="82" t="s">
        <v>3304</v>
      </c>
      <c r="E161" s="82" t="s">
        <v>3305</v>
      </c>
      <c r="F161" s="83" t="s">
        <v>2812</v>
      </c>
      <c r="G161" s="83" t="s">
        <v>2753</v>
      </c>
      <c r="H161" s="83">
        <v>2</v>
      </c>
      <c r="I161" s="85" t="str">
        <f>IF(COUNTIF(J161:AW161,"&lt;&gt;")=0,"",SUMPRODUCT(((Recommendations[ImplStatus]="Implemented")+(Recommendations[ImplStatus]="Compensated"))*ISNUMBER(MATCH(Recommendations[Id],J161:AW161,0)))/COUNTIF(J161:AW161,"&lt;&gt;"))</f>
        <v/>
      </c>
      <c r="J161" s="87"/>
      <c r="K161" s="87"/>
      <c r="L161" s="87"/>
      <c r="M161" s="87"/>
      <c r="N161" s="87"/>
      <c r="O161" s="87"/>
      <c r="P161" s="87"/>
      <c r="Q161" s="87"/>
      <c r="R161" s="87"/>
      <c r="S161" s="87"/>
      <c r="T161" s="87"/>
      <c r="U161" s="87"/>
      <c r="V161" s="87"/>
      <c r="W161" s="87"/>
      <c r="X161" s="87"/>
      <c r="Y161" s="87"/>
      <c r="Z161" s="87"/>
      <c r="AA161" s="87"/>
      <c r="AB161" s="87"/>
      <c r="AC161" s="87"/>
      <c r="AD161" s="87"/>
      <c r="AE161" s="87"/>
      <c r="AF161" s="87"/>
      <c r="AG161" s="87"/>
      <c r="AH161" s="87"/>
      <c r="AI161" s="87"/>
      <c r="AJ161" s="87"/>
      <c r="AK161" s="87"/>
      <c r="AL161" s="87"/>
      <c r="AM161" s="87"/>
      <c r="AN161" s="87"/>
      <c r="AO161" s="87"/>
      <c r="AP161" s="87"/>
      <c r="AQ161" s="87"/>
      <c r="AR161" s="87"/>
      <c r="AS161" s="87"/>
      <c r="AT161" s="87"/>
      <c r="AU161" s="87"/>
      <c r="AV161" s="87"/>
      <c r="AW161" s="98"/>
    </row>
    <row r="162" spans="1:49" ht="60" customHeight="1" x14ac:dyDescent="0.35">
      <c r="A162" s="95" t="s">
        <v>3288</v>
      </c>
      <c r="B162" s="78" t="s">
        <v>3306</v>
      </c>
      <c r="C162" s="80" t="s">
        <v>3307</v>
      </c>
      <c r="D162" s="82" t="s">
        <v>3308</v>
      </c>
      <c r="E162" s="82" t="s">
        <v>3309</v>
      </c>
      <c r="F162" s="83" t="s">
        <v>2837</v>
      </c>
      <c r="G162" s="83" t="s">
        <v>2700</v>
      </c>
      <c r="H162" s="83">
        <v>2</v>
      </c>
      <c r="I162" s="85" t="str">
        <f>IF(COUNTIF(J162:AW162,"&lt;&gt;")=0,"",SUMPRODUCT(((Recommendations[ImplStatus]="Implemented")+(Recommendations[ImplStatus]="Compensated"))*ISNUMBER(MATCH(Recommendations[Id],J162:AW162,0)))/COUNTIF(J162:AW162,"&lt;&gt;"))</f>
        <v/>
      </c>
      <c r="J162" s="87"/>
      <c r="K162" s="87"/>
      <c r="L162" s="87"/>
      <c r="M162" s="87"/>
      <c r="N162" s="87"/>
      <c r="O162" s="87"/>
      <c r="P162" s="87"/>
      <c r="Q162" s="87"/>
      <c r="R162" s="87"/>
      <c r="S162" s="87"/>
      <c r="T162" s="87"/>
      <c r="U162" s="87"/>
      <c r="V162" s="87"/>
      <c r="W162" s="87"/>
      <c r="X162" s="87"/>
      <c r="Y162" s="87"/>
      <c r="Z162" s="87"/>
      <c r="AA162" s="87"/>
      <c r="AB162" s="87"/>
      <c r="AC162" s="87"/>
      <c r="AD162" s="87"/>
      <c r="AE162" s="87"/>
      <c r="AF162" s="87"/>
      <c r="AG162" s="87"/>
      <c r="AH162" s="87"/>
      <c r="AI162" s="87"/>
      <c r="AJ162" s="87"/>
      <c r="AK162" s="87"/>
      <c r="AL162" s="87"/>
      <c r="AM162" s="87"/>
      <c r="AN162" s="87"/>
      <c r="AO162" s="87"/>
      <c r="AP162" s="87"/>
      <c r="AQ162" s="87"/>
      <c r="AR162" s="87"/>
      <c r="AS162" s="87"/>
      <c r="AT162" s="87"/>
      <c r="AU162" s="87"/>
      <c r="AV162" s="87"/>
      <c r="AW162" s="98"/>
    </row>
    <row r="163" spans="1:49" ht="60" customHeight="1" x14ac:dyDescent="0.35">
      <c r="A163" s="95" t="s">
        <v>3288</v>
      </c>
      <c r="B163" s="78" t="s">
        <v>3310</v>
      </c>
      <c r="C163" s="80" t="s">
        <v>3311</v>
      </c>
      <c r="D163" s="82" t="s">
        <v>3312</v>
      </c>
      <c r="E163" s="82" t="s">
        <v>3313</v>
      </c>
      <c r="F163" s="83" t="s">
        <v>2837</v>
      </c>
      <c r="G163" s="83" t="s">
        <v>2700</v>
      </c>
      <c r="H163" s="83">
        <v>2</v>
      </c>
      <c r="I163" s="85" t="str">
        <f>IF(COUNTIF(J163:AW163,"&lt;&gt;")=0,"",SUMPRODUCT(((Recommendations[ImplStatus]="Implemented")+(Recommendations[ImplStatus]="Compensated"))*ISNUMBER(MATCH(Recommendations[Id],J163:AW163,0)))/COUNTIF(J163:AW163,"&lt;&gt;"))</f>
        <v/>
      </c>
      <c r="J163" s="87"/>
      <c r="K163" s="87"/>
      <c r="L163" s="87"/>
      <c r="M163" s="87"/>
      <c r="N163" s="87"/>
      <c r="O163" s="87"/>
      <c r="P163" s="87"/>
      <c r="Q163" s="87"/>
      <c r="R163" s="87"/>
      <c r="S163" s="87"/>
      <c r="T163" s="87"/>
      <c r="U163" s="87"/>
      <c r="V163" s="87"/>
      <c r="W163" s="87"/>
      <c r="X163" s="87"/>
      <c r="Y163" s="87"/>
      <c r="Z163" s="87"/>
      <c r="AA163" s="87"/>
      <c r="AB163" s="87"/>
      <c r="AC163" s="87"/>
      <c r="AD163" s="87"/>
      <c r="AE163" s="87"/>
      <c r="AF163" s="87"/>
      <c r="AG163" s="87"/>
      <c r="AH163" s="87"/>
      <c r="AI163" s="87"/>
      <c r="AJ163" s="87"/>
      <c r="AK163" s="87"/>
      <c r="AL163" s="87"/>
      <c r="AM163" s="87"/>
      <c r="AN163" s="87"/>
      <c r="AO163" s="87"/>
      <c r="AP163" s="87"/>
      <c r="AQ163" s="87"/>
      <c r="AR163" s="87"/>
      <c r="AS163" s="87"/>
      <c r="AT163" s="87"/>
      <c r="AU163" s="87"/>
      <c r="AV163" s="87"/>
      <c r="AW163" s="98"/>
    </row>
    <row r="164" spans="1:49" ht="60" customHeight="1" x14ac:dyDescent="0.35">
      <c r="A164" s="95" t="s">
        <v>3288</v>
      </c>
      <c r="B164" s="78" t="s">
        <v>3314</v>
      </c>
      <c r="C164" s="80" t="s">
        <v>3315</v>
      </c>
      <c r="D164" s="82" t="s">
        <v>3316</v>
      </c>
      <c r="E164" s="82" t="s">
        <v>3317</v>
      </c>
      <c r="F164" s="83" t="s">
        <v>2837</v>
      </c>
      <c r="G164" s="83" t="s">
        <v>3069</v>
      </c>
      <c r="H164" s="83">
        <v>2</v>
      </c>
      <c r="I164" s="85" t="str">
        <f>IF(COUNTIF(J164:AW164,"&lt;&gt;")=0,"",SUMPRODUCT(((Recommendations[ImplStatus]="Implemented")+(Recommendations[ImplStatus]="Compensated"))*ISNUMBER(MATCH(Recommendations[Id],J164:AW164,0)))/COUNTIF(J164:AW164,"&lt;&gt;"))</f>
        <v/>
      </c>
      <c r="J164" s="87"/>
      <c r="K164" s="87"/>
      <c r="L164" s="87"/>
      <c r="M164" s="87"/>
      <c r="N164" s="87"/>
      <c r="O164" s="87"/>
      <c r="P164" s="87"/>
      <c r="Q164" s="87"/>
      <c r="R164" s="87"/>
      <c r="S164" s="87"/>
      <c r="T164" s="87"/>
      <c r="U164" s="87"/>
      <c r="V164" s="87"/>
      <c r="W164" s="87"/>
      <c r="X164" s="87"/>
      <c r="Y164" s="87"/>
      <c r="Z164" s="87"/>
      <c r="AA164" s="87"/>
      <c r="AB164" s="87"/>
      <c r="AC164" s="87"/>
      <c r="AD164" s="87"/>
      <c r="AE164" s="87"/>
      <c r="AF164" s="87"/>
      <c r="AG164" s="87"/>
      <c r="AH164" s="87"/>
      <c r="AI164" s="87"/>
      <c r="AJ164" s="87"/>
      <c r="AK164" s="87"/>
      <c r="AL164" s="87"/>
      <c r="AM164" s="87"/>
      <c r="AN164" s="87"/>
      <c r="AO164" s="87"/>
      <c r="AP164" s="87"/>
      <c r="AQ164" s="87"/>
      <c r="AR164" s="87"/>
      <c r="AS164" s="87"/>
      <c r="AT164" s="87"/>
      <c r="AU164" s="87"/>
      <c r="AV164" s="87"/>
      <c r="AW164" s="98"/>
    </row>
    <row r="165" spans="1:49" ht="60" customHeight="1" x14ac:dyDescent="0.35">
      <c r="A165" s="95" t="s">
        <v>3288</v>
      </c>
      <c r="B165" s="78" t="s">
        <v>3318</v>
      </c>
      <c r="C165" s="80" t="s">
        <v>3319</v>
      </c>
      <c r="D165" s="82" t="s">
        <v>3320</v>
      </c>
      <c r="E165" s="82" t="s">
        <v>3321</v>
      </c>
      <c r="F165" s="83" t="s">
        <v>2837</v>
      </c>
      <c r="G165" s="83" t="s">
        <v>3069</v>
      </c>
      <c r="H165" s="83">
        <v>2</v>
      </c>
      <c r="I165" s="85" t="str">
        <f>IF(COUNTIF(J165:AW165,"&lt;&gt;")=0,"",SUMPRODUCT(((Recommendations[ImplStatus]="Implemented")+(Recommendations[ImplStatus]="Compensated"))*ISNUMBER(MATCH(Recommendations[Id],J165:AW165,0)))/COUNTIF(J165:AW165,"&lt;&gt;"))</f>
        <v/>
      </c>
      <c r="J165" s="87"/>
      <c r="K165" s="87"/>
      <c r="L165" s="87"/>
      <c r="M165" s="87"/>
      <c r="N165" s="87"/>
      <c r="O165" s="87"/>
      <c r="P165" s="87"/>
      <c r="Q165" s="87"/>
      <c r="R165" s="87"/>
      <c r="S165" s="87"/>
      <c r="T165" s="87"/>
      <c r="U165" s="87"/>
      <c r="V165" s="87"/>
      <c r="W165" s="87"/>
      <c r="X165" s="87"/>
      <c r="Y165" s="87"/>
      <c r="Z165" s="87"/>
      <c r="AA165" s="87"/>
      <c r="AB165" s="87"/>
      <c r="AC165" s="87"/>
      <c r="AD165" s="87"/>
      <c r="AE165" s="87"/>
      <c r="AF165" s="87"/>
      <c r="AG165" s="87"/>
      <c r="AH165" s="87"/>
      <c r="AI165" s="87"/>
      <c r="AJ165" s="87"/>
      <c r="AK165" s="87"/>
      <c r="AL165" s="87"/>
      <c r="AM165" s="87"/>
      <c r="AN165" s="87"/>
      <c r="AO165" s="87"/>
      <c r="AP165" s="87"/>
      <c r="AQ165" s="87"/>
      <c r="AR165" s="87"/>
      <c r="AS165" s="87"/>
      <c r="AT165" s="87"/>
      <c r="AU165" s="87"/>
      <c r="AV165" s="87"/>
      <c r="AW165" s="98"/>
    </row>
    <row r="166" spans="1:49" ht="60" customHeight="1" x14ac:dyDescent="0.35">
      <c r="A166" s="95" t="s">
        <v>3288</v>
      </c>
      <c r="B166" s="78" t="s">
        <v>3322</v>
      </c>
      <c r="C166" s="80" t="s">
        <v>3323</v>
      </c>
      <c r="D166" s="82" t="s">
        <v>3324</v>
      </c>
      <c r="E166" s="82" t="s">
        <v>3325</v>
      </c>
      <c r="F166" s="83" t="s">
        <v>2812</v>
      </c>
      <c r="G166" s="83" t="s">
        <v>3069</v>
      </c>
      <c r="H166" s="83">
        <v>3</v>
      </c>
      <c r="I166" s="85" t="str">
        <f>IF(COUNTIF(J166:AW166,"&lt;&gt;")=0,"",SUMPRODUCT(((Recommendations[ImplStatus]="Implemented")+(Recommendations[ImplStatus]="Compensated"))*ISNUMBER(MATCH(Recommendations[Id],J166:AW166,0)))/COUNTIF(J166:AW166,"&lt;&gt;"))</f>
        <v/>
      </c>
      <c r="J166" s="87"/>
      <c r="K166" s="87"/>
      <c r="L166" s="87"/>
      <c r="M166" s="87"/>
      <c r="N166" s="87"/>
      <c r="O166" s="87"/>
      <c r="P166" s="87"/>
      <c r="Q166" s="87"/>
      <c r="R166" s="87"/>
      <c r="S166" s="87"/>
      <c r="T166" s="87"/>
      <c r="U166" s="87"/>
      <c r="V166" s="87"/>
      <c r="W166" s="87"/>
      <c r="X166" s="87"/>
      <c r="Y166" s="87"/>
      <c r="Z166" s="87"/>
      <c r="AA166" s="87"/>
      <c r="AB166" s="87"/>
      <c r="AC166" s="87"/>
      <c r="AD166" s="87"/>
      <c r="AE166" s="87"/>
      <c r="AF166" s="87"/>
      <c r="AG166" s="87"/>
      <c r="AH166" s="87"/>
      <c r="AI166" s="87"/>
      <c r="AJ166" s="87"/>
      <c r="AK166" s="87"/>
      <c r="AL166" s="87"/>
      <c r="AM166" s="87"/>
      <c r="AN166" s="87"/>
      <c r="AO166" s="87"/>
      <c r="AP166" s="87"/>
      <c r="AQ166" s="87"/>
      <c r="AR166" s="87"/>
      <c r="AS166" s="87"/>
      <c r="AT166" s="87"/>
      <c r="AU166" s="87"/>
      <c r="AV166" s="87"/>
      <c r="AW166" s="98"/>
    </row>
    <row r="167" spans="1:49" ht="60" customHeight="1" outlineLevel="1" x14ac:dyDescent="0.35">
      <c r="A167" s="94" t="s">
        <v>3326</v>
      </c>
      <c r="B167" s="77">
        <v>18</v>
      </c>
      <c r="C167" s="79" t="s">
        <v>28</v>
      </c>
      <c r="D167" s="81" t="s">
        <v>3327</v>
      </c>
      <c r="E167" s="81" t="s">
        <v>28</v>
      </c>
      <c r="F167" s="77" t="s">
        <v>28</v>
      </c>
      <c r="G167" s="77" t="s">
        <v>28</v>
      </c>
      <c r="H167" s="77"/>
      <c r="I167" s="84" t="str">
        <f>IF(COUNTIF(J167:AW167,"&lt;&gt;")=0,"",SUMPRODUCT(((Recommendations[ImplStatus]="Implemented")+(Recommendations[ImplStatus]="Compensated"))*ISNUMBER(MATCH(Recommendations[Id],J167:AW167,0)))/COUNTIF(J167:AW167,"&lt;&gt;"))</f>
        <v/>
      </c>
      <c r="J167" s="86"/>
      <c r="K167" s="86"/>
      <c r="L167" s="86"/>
      <c r="M167" s="86"/>
      <c r="N167" s="86"/>
      <c r="O167" s="86"/>
      <c r="P167" s="86"/>
      <c r="Q167" s="86"/>
      <c r="R167" s="86"/>
      <c r="S167" s="86"/>
      <c r="T167" s="86"/>
      <c r="U167" s="86"/>
      <c r="V167" s="86"/>
      <c r="W167" s="86"/>
      <c r="X167" s="86"/>
      <c r="Y167" s="86"/>
      <c r="Z167" s="86"/>
      <c r="AA167" s="86"/>
      <c r="AB167" s="86"/>
      <c r="AC167" s="86"/>
      <c r="AD167" s="86"/>
      <c r="AE167" s="86"/>
      <c r="AF167" s="86"/>
      <c r="AG167" s="86"/>
      <c r="AH167" s="86"/>
      <c r="AI167" s="86"/>
      <c r="AJ167" s="86"/>
      <c r="AK167" s="86"/>
      <c r="AL167" s="86"/>
      <c r="AM167" s="86"/>
      <c r="AN167" s="86"/>
      <c r="AO167" s="86"/>
      <c r="AP167" s="86"/>
      <c r="AQ167" s="86"/>
      <c r="AR167" s="86"/>
      <c r="AS167" s="86"/>
      <c r="AT167" s="86"/>
      <c r="AU167" s="86"/>
      <c r="AV167" s="86"/>
      <c r="AW167" s="97"/>
    </row>
    <row r="168" spans="1:49" ht="60" customHeight="1" x14ac:dyDescent="0.35">
      <c r="A168" s="95" t="s">
        <v>3326</v>
      </c>
      <c r="B168" s="78" t="s">
        <v>3328</v>
      </c>
      <c r="C168" s="80" t="s">
        <v>3329</v>
      </c>
      <c r="D168" s="82" t="s">
        <v>3330</v>
      </c>
      <c r="E168" s="82" t="s">
        <v>3331</v>
      </c>
      <c r="F168" s="83" t="s">
        <v>2812</v>
      </c>
      <c r="G168" s="83" t="s">
        <v>2753</v>
      </c>
      <c r="H168" s="83">
        <v>2</v>
      </c>
      <c r="I168" s="85" t="str">
        <f>IF(COUNTIF(J168:AW168,"&lt;&gt;")=0,"",SUMPRODUCT(((Recommendations[ImplStatus]="Implemented")+(Recommendations[ImplStatus]="Compensated"))*ISNUMBER(MATCH(Recommendations[Id],J168:AW168,0)))/COUNTIF(J168:AW168,"&lt;&gt;"))</f>
        <v/>
      </c>
      <c r="J168" s="87"/>
      <c r="K168" s="87"/>
      <c r="L168" s="87"/>
      <c r="M168" s="87"/>
      <c r="N168" s="87"/>
      <c r="O168" s="87"/>
      <c r="P168" s="87"/>
      <c r="Q168" s="87"/>
      <c r="R168" s="87"/>
      <c r="S168" s="87"/>
      <c r="T168" s="87"/>
      <c r="U168" s="87"/>
      <c r="V168" s="87"/>
      <c r="W168" s="87"/>
      <c r="X168" s="87"/>
      <c r="Y168" s="87"/>
      <c r="Z168" s="87"/>
      <c r="AA168" s="87"/>
      <c r="AB168" s="87"/>
      <c r="AC168" s="87"/>
      <c r="AD168" s="87"/>
      <c r="AE168" s="87"/>
      <c r="AF168" s="87"/>
      <c r="AG168" s="87"/>
      <c r="AH168" s="87"/>
      <c r="AI168" s="87"/>
      <c r="AJ168" s="87"/>
      <c r="AK168" s="87"/>
      <c r="AL168" s="87"/>
      <c r="AM168" s="87"/>
      <c r="AN168" s="87"/>
      <c r="AO168" s="87"/>
      <c r="AP168" s="87"/>
      <c r="AQ168" s="87"/>
      <c r="AR168" s="87"/>
      <c r="AS168" s="87"/>
      <c r="AT168" s="87"/>
      <c r="AU168" s="87"/>
      <c r="AV168" s="87"/>
      <c r="AW168" s="98"/>
    </row>
    <row r="169" spans="1:49" ht="60" customHeight="1" x14ac:dyDescent="0.35">
      <c r="A169" s="95" t="s">
        <v>3326</v>
      </c>
      <c r="B169" s="78" t="s">
        <v>3332</v>
      </c>
      <c r="C169" s="80" t="s">
        <v>3333</v>
      </c>
      <c r="D169" s="82" t="s">
        <v>3334</v>
      </c>
      <c r="E169" s="82" t="s">
        <v>3335</v>
      </c>
      <c r="F169" s="83" t="s">
        <v>2966</v>
      </c>
      <c r="G169" s="83" t="s">
        <v>2705</v>
      </c>
      <c r="H169" s="83">
        <v>2</v>
      </c>
      <c r="I169" s="85" t="str">
        <f>IF(COUNTIF(J169:AW169,"&lt;&gt;")=0,"",SUMPRODUCT(((Recommendations[ImplStatus]="Implemented")+(Recommendations[ImplStatus]="Compensated"))*ISNUMBER(MATCH(Recommendations[Id],J169:AW169,0)))/COUNTIF(J169:AW169,"&lt;&gt;"))</f>
        <v/>
      </c>
      <c r="J169" s="87"/>
      <c r="K169" s="87"/>
      <c r="L169" s="87"/>
      <c r="M169" s="87"/>
      <c r="N169" s="87"/>
      <c r="O169" s="87"/>
      <c r="P169" s="87"/>
      <c r="Q169" s="87"/>
      <c r="R169" s="87"/>
      <c r="S169" s="87"/>
      <c r="T169" s="87"/>
      <c r="U169" s="87"/>
      <c r="V169" s="87"/>
      <c r="W169" s="87"/>
      <c r="X169" s="87"/>
      <c r="Y169" s="87"/>
      <c r="Z169" s="87"/>
      <c r="AA169" s="87"/>
      <c r="AB169" s="87"/>
      <c r="AC169" s="87"/>
      <c r="AD169" s="87"/>
      <c r="AE169" s="87"/>
      <c r="AF169" s="87"/>
      <c r="AG169" s="87"/>
      <c r="AH169" s="87"/>
      <c r="AI169" s="87"/>
      <c r="AJ169" s="87"/>
      <c r="AK169" s="87"/>
      <c r="AL169" s="87"/>
      <c r="AM169" s="87"/>
      <c r="AN169" s="87"/>
      <c r="AO169" s="87"/>
      <c r="AP169" s="87"/>
      <c r="AQ169" s="87"/>
      <c r="AR169" s="87"/>
      <c r="AS169" s="87"/>
      <c r="AT169" s="87"/>
      <c r="AU169" s="87"/>
      <c r="AV169" s="87"/>
      <c r="AW169" s="98"/>
    </row>
    <row r="170" spans="1:49" ht="60" customHeight="1" x14ac:dyDescent="0.35">
      <c r="A170" s="95" t="s">
        <v>3326</v>
      </c>
      <c r="B170" s="78" t="s">
        <v>3336</v>
      </c>
      <c r="C170" s="80" t="s">
        <v>3337</v>
      </c>
      <c r="D170" s="82" t="s">
        <v>3338</v>
      </c>
      <c r="E170" s="82" t="s">
        <v>3339</v>
      </c>
      <c r="F170" s="83" t="s">
        <v>2966</v>
      </c>
      <c r="G170" s="83" t="s">
        <v>2737</v>
      </c>
      <c r="H170" s="83">
        <v>2</v>
      </c>
      <c r="I170" s="85" t="str">
        <f>IF(COUNTIF(J170:AW170,"&lt;&gt;")=0,"",SUMPRODUCT(((Recommendations[ImplStatus]="Implemented")+(Recommendations[ImplStatus]="Compensated"))*ISNUMBER(MATCH(Recommendations[Id],J170:AW170,0)))/COUNTIF(J170:AW170,"&lt;&gt;"))</f>
        <v/>
      </c>
      <c r="J170" s="87"/>
      <c r="K170" s="87"/>
      <c r="L170" s="87"/>
      <c r="M170" s="87"/>
      <c r="N170" s="87"/>
      <c r="O170" s="87"/>
      <c r="P170" s="87"/>
      <c r="Q170" s="87"/>
      <c r="R170" s="87"/>
      <c r="S170" s="87"/>
      <c r="T170" s="87"/>
      <c r="U170" s="87"/>
      <c r="V170" s="87"/>
      <c r="W170" s="87"/>
      <c r="X170" s="87"/>
      <c r="Y170" s="87"/>
      <c r="Z170" s="87"/>
      <c r="AA170" s="87"/>
      <c r="AB170" s="87"/>
      <c r="AC170" s="87"/>
      <c r="AD170" s="87"/>
      <c r="AE170" s="87"/>
      <c r="AF170" s="87"/>
      <c r="AG170" s="87"/>
      <c r="AH170" s="87"/>
      <c r="AI170" s="87"/>
      <c r="AJ170" s="87"/>
      <c r="AK170" s="87"/>
      <c r="AL170" s="87"/>
      <c r="AM170" s="87"/>
      <c r="AN170" s="87"/>
      <c r="AO170" s="87"/>
      <c r="AP170" s="87"/>
      <c r="AQ170" s="87"/>
      <c r="AR170" s="87"/>
      <c r="AS170" s="87"/>
      <c r="AT170" s="87"/>
      <c r="AU170" s="87"/>
      <c r="AV170" s="87"/>
      <c r="AW170" s="98"/>
    </row>
    <row r="171" spans="1:49" ht="60" customHeight="1" x14ac:dyDescent="0.35">
      <c r="A171" s="95" t="s">
        <v>3326</v>
      </c>
      <c r="B171" s="78" t="s">
        <v>3340</v>
      </c>
      <c r="C171" s="80" t="s">
        <v>3341</v>
      </c>
      <c r="D171" s="82" t="s">
        <v>3342</v>
      </c>
      <c r="E171" s="82" t="s">
        <v>3343</v>
      </c>
      <c r="F171" s="83" t="s">
        <v>2966</v>
      </c>
      <c r="G171" s="83" t="s">
        <v>2737</v>
      </c>
      <c r="H171" s="83">
        <v>3</v>
      </c>
      <c r="I171" s="85" t="str">
        <f>IF(COUNTIF(J171:AW171,"&lt;&gt;")=0,"",SUMPRODUCT(((Recommendations[ImplStatus]="Implemented")+(Recommendations[ImplStatus]="Compensated"))*ISNUMBER(MATCH(Recommendations[Id],J171:AW171,0)))/COUNTIF(J171:AW171,"&lt;&gt;"))</f>
        <v/>
      </c>
      <c r="J171" s="87"/>
      <c r="K171" s="87"/>
      <c r="L171" s="87"/>
      <c r="M171" s="87"/>
      <c r="N171" s="87"/>
      <c r="O171" s="87"/>
      <c r="P171" s="87"/>
      <c r="Q171" s="87"/>
      <c r="R171" s="87"/>
      <c r="S171" s="87"/>
      <c r="T171" s="87"/>
      <c r="U171" s="87"/>
      <c r="V171" s="87"/>
      <c r="W171" s="87"/>
      <c r="X171" s="87"/>
      <c r="Y171" s="87"/>
      <c r="Z171" s="87"/>
      <c r="AA171" s="87"/>
      <c r="AB171" s="87"/>
      <c r="AC171" s="87"/>
      <c r="AD171" s="87"/>
      <c r="AE171" s="87"/>
      <c r="AF171" s="87"/>
      <c r="AG171" s="87"/>
      <c r="AH171" s="87"/>
      <c r="AI171" s="87"/>
      <c r="AJ171" s="87"/>
      <c r="AK171" s="87"/>
      <c r="AL171" s="87"/>
      <c r="AM171" s="87"/>
      <c r="AN171" s="87"/>
      <c r="AO171" s="87"/>
      <c r="AP171" s="87"/>
      <c r="AQ171" s="87"/>
      <c r="AR171" s="87"/>
      <c r="AS171" s="87"/>
      <c r="AT171" s="87"/>
      <c r="AU171" s="87"/>
      <c r="AV171" s="87"/>
      <c r="AW171" s="98"/>
    </row>
    <row r="172" spans="1:49" ht="60" customHeight="1" x14ac:dyDescent="0.35">
      <c r="A172" s="96" t="s">
        <v>3326</v>
      </c>
      <c r="B172" s="88" t="s">
        <v>3344</v>
      </c>
      <c r="C172" s="89" t="s">
        <v>3345</v>
      </c>
      <c r="D172" s="90" t="s">
        <v>3346</v>
      </c>
      <c r="E172" s="90" t="s">
        <v>3347</v>
      </c>
      <c r="F172" s="91" t="s">
        <v>2966</v>
      </c>
      <c r="G172" s="91" t="s">
        <v>2705</v>
      </c>
      <c r="H172" s="91">
        <v>3</v>
      </c>
      <c r="I172" s="92" t="str">
        <f>IF(COUNTIF(J172:AW172,"&lt;&gt;")=0,"",SUMPRODUCT(((Recommendations[ImplStatus]="Implemented")+(Recommendations[ImplStatus]="Compensated"))*ISNUMBER(MATCH(Recommendations[Id],J172:AW172,0)))/COUNTIF(J172:AW172,"&lt;&gt;"))</f>
        <v/>
      </c>
      <c r="J172" s="93"/>
      <c r="K172" s="93"/>
      <c r="L172" s="93"/>
      <c r="M172" s="93"/>
      <c r="N172" s="93"/>
      <c r="O172" s="93"/>
      <c r="P172" s="93"/>
      <c r="Q172" s="93"/>
      <c r="R172" s="93"/>
      <c r="S172" s="93"/>
      <c r="T172" s="93"/>
      <c r="U172" s="93"/>
      <c r="V172" s="93"/>
      <c r="W172" s="93"/>
      <c r="X172" s="93"/>
      <c r="Y172" s="93"/>
      <c r="Z172" s="93"/>
      <c r="AA172" s="93"/>
      <c r="AB172" s="93"/>
      <c r="AC172" s="93"/>
      <c r="AD172" s="93"/>
      <c r="AE172" s="93"/>
      <c r="AF172" s="93"/>
      <c r="AG172" s="93"/>
      <c r="AH172" s="93"/>
      <c r="AI172" s="93"/>
      <c r="AJ172" s="93"/>
      <c r="AK172" s="93"/>
      <c r="AL172" s="93"/>
      <c r="AM172" s="93"/>
      <c r="AN172" s="93"/>
      <c r="AO172" s="93"/>
      <c r="AP172" s="93"/>
      <c r="AQ172" s="93"/>
      <c r="AR172" s="93"/>
      <c r="AS172" s="93"/>
      <c r="AT172" s="93"/>
      <c r="AU172" s="93"/>
      <c r="AV172" s="93"/>
      <c r="AW172" s="99"/>
    </row>
    <row r="176" spans="1:49" ht="32" customHeight="1" x14ac:dyDescent="0.35">
      <c r="A176" s="262" t="s">
        <v>2411</v>
      </c>
      <c r="B176" s="262"/>
      <c r="C176" s="262"/>
      <c r="D176" s="262"/>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IFERROR(INDEX('Recommendations'!$J$2:$J$415, MATCH(J2,'Recommendations'!$B$2:$B$415,0))="Implemented", FALSE))</xm:f>
            <x14:dxf>
              <font>
                <color rgb="FF000000"/>
              </font>
              <fill>
                <patternFill>
                  <bgColor rgb="FF3C7D22"/>
                </patternFill>
              </fill>
            </x14:dxf>
          </x14:cfRule>
          <x14:cfRule type="expression" priority="2" id="{00000000-000E-0000-0400-000002000000}">
            <xm:f>AND(J2&lt;&gt;"", IFERROR(INDEX('Recommendations'!$J$2:$J$415, MATCH(J2,'Recommendations'!$B$2:$B$415,0))="Compensated", FALSE))</xm:f>
            <x14:dxf>
              <font>
                <color rgb="FF000000"/>
              </font>
              <fill>
                <patternFill>
                  <bgColor rgb="FFC6E0B4"/>
                </patternFill>
              </fill>
            </x14:dxf>
          </x14:cfRule>
          <x14:cfRule type="expression" priority="3" id="{00000000-000E-0000-0400-000003000000}">
            <xm:f>AND(J2&lt;&gt;"", IFERROR(INDEX('Recommendations'!$J$2:$J$415, MATCH(J2,'Recommendations'!$B$2:$B$415,0))="Testing", FALSE))</xm:f>
            <x14:dxf>
              <font>
                <color rgb="FF000000"/>
              </font>
              <fill>
                <patternFill>
                  <bgColor rgb="FFFFC000"/>
                </patternFill>
              </fill>
            </x14:dxf>
          </x14:cfRule>
          <x14:cfRule type="expression" priority="4" id="{00000000-000E-0000-0400-000004000000}">
            <xm:f>AND(J2&lt;&gt;"", IFERROR(INDEX('Recommendations'!$J$2:$J$415, MATCH(J2,'Recommendations'!$B$2:$B$415,0))="Failed", FALSE))</xm:f>
            <x14:dxf>
              <font>
                <color rgb="FF000000"/>
              </font>
              <fill>
                <patternFill>
                  <bgColor rgb="FFD82891"/>
                </patternFill>
              </fill>
            </x14:dxf>
          </x14:cfRule>
          <x14:cfRule type="expression" priority="5" id="{00000000-000E-0000-0400-000005000000}">
            <xm:f>AND(J2&lt;&gt;"", IFERROR(INDEX('Recommendations'!$J$2:$J$415, MATCH(J2,'Recommendations'!$B$2:$B$415,0))="Risk Accepted", FALSE))</xm:f>
            <x14:dxf>
              <font>
                <color rgb="FF000000"/>
              </font>
              <fill>
                <patternFill>
                  <bgColor rgb="FFD9D9D9"/>
                </patternFill>
              </fill>
            </x14:dxf>
          </x14:cfRule>
          <x14:cfRule type="expression" priority="6" id="{00000000-000E-0000-0400-000006000000}">
            <xm:f>AND(J2&lt;&gt;"", IFERROR(INDEX('Recommendations'!$J$2:$J$415, MATCH(J2,'Recommendations'!$B$2:$B$415,0))="N/A",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17" t="s">
        <v>1</v>
      </c>
      <c r="B1" s="118" t="s">
        <v>3348</v>
      </c>
      <c r="C1" s="118" t="s">
        <v>12</v>
      </c>
      <c r="D1" s="118" t="s">
        <v>2553</v>
      </c>
      <c r="E1" s="118" t="s">
        <v>3349</v>
      </c>
      <c r="F1" s="118" t="s">
        <v>3350</v>
      </c>
      <c r="G1" s="118" t="s">
        <v>2647</v>
      </c>
      <c r="H1" s="118" t="s">
        <v>2648</v>
      </c>
      <c r="I1" s="118" t="s">
        <v>2649</v>
      </c>
      <c r="J1" s="118" t="s">
        <v>2650</v>
      </c>
      <c r="K1" s="118" t="s">
        <v>2651</v>
      </c>
      <c r="L1" s="118" t="s">
        <v>2652</v>
      </c>
      <c r="M1" s="118" t="s">
        <v>2653</v>
      </c>
      <c r="N1" s="118" t="s">
        <v>2654</v>
      </c>
      <c r="O1" s="118" t="s">
        <v>2655</v>
      </c>
      <c r="P1" s="118" t="s">
        <v>2656</v>
      </c>
      <c r="Q1" s="118" t="s">
        <v>2657</v>
      </c>
      <c r="R1" s="118" t="s">
        <v>2658</v>
      </c>
      <c r="S1" s="118" t="s">
        <v>2659</v>
      </c>
      <c r="T1" s="118" t="s">
        <v>2660</v>
      </c>
      <c r="U1" s="118" t="s">
        <v>2661</v>
      </c>
      <c r="V1" s="118" t="s">
        <v>2662</v>
      </c>
      <c r="W1" s="118" t="s">
        <v>2663</v>
      </c>
      <c r="X1" s="118" t="s">
        <v>2664</v>
      </c>
      <c r="Y1" s="118" t="s">
        <v>2665</v>
      </c>
      <c r="Z1" s="118" t="s">
        <v>2666</v>
      </c>
      <c r="AA1" s="118" t="s">
        <v>2667</v>
      </c>
      <c r="AB1" s="118" t="s">
        <v>2668</v>
      </c>
      <c r="AC1" s="118" t="s">
        <v>2669</v>
      </c>
      <c r="AD1" s="118" t="s">
        <v>2670</v>
      </c>
      <c r="AE1" s="118" t="s">
        <v>2671</v>
      </c>
      <c r="AF1" s="118" t="s">
        <v>2672</v>
      </c>
      <c r="AG1" s="118" t="s">
        <v>2673</v>
      </c>
      <c r="AH1" s="118" t="s">
        <v>2674</v>
      </c>
      <c r="AI1" s="118" t="s">
        <v>2675</v>
      </c>
      <c r="AJ1" s="118" t="s">
        <v>2676</v>
      </c>
      <c r="AK1" s="118" t="s">
        <v>2677</v>
      </c>
      <c r="AL1" s="118" t="s">
        <v>2678</v>
      </c>
      <c r="AM1" s="118" t="s">
        <v>2679</v>
      </c>
      <c r="AN1" s="118" t="s">
        <v>2680</v>
      </c>
      <c r="AO1" s="118" t="s">
        <v>2681</v>
      </c>
      <c r="AP1" s="118" t="s">
        <v>2682</v>
      </c>
      <c r="AQ1" s="118" t="s">
        <v>2683</v>
      </c>
      <c r="AR1" s="118" t="s">
        <v>2684</v>
      </c>
      <c r="AS1" s="118" t="s">
        <v>2685</v>
      </c>
      <c r="AT1" s="118" t="s">
        <v>2686</v>
      </c>
      <c r="AU1" s="119" t="s">
        <v>2687</v>
      </c>
    </row>
    <row r="2" spans="1:47" ht="60" customHeight="1" x14ac:dyDescent="0.35">
      <c r="A2" s="113" t="s">
        <v>3351</v>
      </c>
      <c r="B2" s="103" t="s">
        <v>3352</v>
      </c>
      <c r="C2" s="104" t="s">
        <v>3353</v>
      </c>
      <c r="D2" s="104" t="s">
        <v>3354</v>
      </c>
      <c r="E2" s="104" t="s">
        <v>3355</v>
      </c>
      <c r="F2" s="105" t="s">
        <v>3356</v>
      </c>
      <c r="G2" s="106" t="str">
        <f>IF(COUNTIF(H2:AU2,"&lt;&gt;")=0,"",SUMPRODUCT(((Recommendations[ImplStatus]="Implemented")+(Recommendations[ImplStatus]="Compensated"))*ISNUMBER(MATCH(Recommendations[Id],H2:AU2,0)))/COUNTIF(H2:AU2,"&lt;&gt;"))</f>
        <v/>
      </c>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15"/>
    </row>
    <row r="3" spans="1:47" ht="60" customHeight="1" x14ac:dyDescent="0.35">
      <c r="A3" s="113" t="s">
        <v>3357</v>
      </c>
      <c r="B3" s="103" t="s">
        <v>3358</v>
      </c>
      <c r="C3" s="104" t="s">
        <v>3359</v>
      </c>
      <c r="D3" s="104" t="s">
        <v>3360</v>
      </c>
      <c r="E3" s="104" t="s">
        <v>3361</v>
      </c>
      <c r="F3" s="105" t="s">
        <v>3362</v>
      </c>
      <c r="G3" s="106" t="str">
        <f>IF(COUNTIF(H3:AU3,"&lt;&gt;")=0,"",SUMPRODUCT(((Recommendations[ImplStatus]="Implemented")+(Recommendations[ImplStatus]="Compensated"))*ISNUMBER(MATCH(Recommendations[Id],H3:AU3,0)))/COUNTIF(H3:AU3,"&lt;&gt;"))</f>
        <v/>
      </c>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107"/>
      <c r="AP3" s="107"/>
      <c r="AQ3" s="107"/>
      <c r="AR3" s="107"/>
      <c r="AS3" s="107"/>
      <c r="AT3" s="107"/>
      <c r="AU3" s="115"/>
    </row>
    <row r="4" spans="1:47" ht="60" customHeight="1" x14ac:dyDescent="0.35">
      <c r="A4" s="113" t="s">
        <v>3363</v>
      </c>
      <c r="B4" s="103" t="s">
        <v>3364</v>
      </c>
      <c r="C4" s="104" t="s">
        <v>3365</v>
      </c>
      <c r="D4" s="104" t="s">
        <v>3366</v>
      </c>
      <c r="E4" s="104" t="s">
        <v>3367</v>
      </c>
      <c r="F4" s="105" t="s">
        <v>3368</v>
      </c>
      <c r="G4" s="106">
        <f>IF(COUNTIF(H4:AU4,"&lt;&gt;")=0,"",SUMPRODUCT(((Recommendations[ImplStatus]="Implemented")+(Recommendations[ImplStatus]="Compensated"))*ISNUMBER(MATCH(Recommendations[Id],H4:AU4,0)))/COUNTIF(H4:AU4,"&lt;&gt;"))</f>
        <v>0</v>
      </c>
      <c r="H4" s="107" t="s">
        <v>189</v>
      </c>
      <c r="I4" s="107" t="s">
        <v>197</v>
      </c>
      <c r="J4" s="107" t="s">
        <v>204</v>
      </c>
      <c r="K4" s="107" t="s">
        <v>211</v>
      </c>
      <c r="L4" s="107" t="s">
        <v>217</v>
      </c>
      <c r="M4" s="107" t="s">
        <v>224</v>
      </c>
      <c r="N4" s="107" t="s">
        <v>317</v>
      </c>
      <c r="O4" s="107" t="s">
        <v>668</v>
      </c>
      <c r="P4" s="107" t="s">
        <v>687</v>
      </c>
      <c r="Q4" s="107" t="s">
        <v>690</v>
      </c>
      <c r="R4" s="107" t="s">
        <v>704</v>
      </c>
      <c r="S4" s="107" t="s">
        <v>711</v>
      </c>
      <c r="T4" s="107" t="s">
        <v>719</v>
      </c>
      <c r="U4" s="107" t="s">
        <v>727</v>
      </c>
      <c r="V4" s="107" t="s">
        <v>730</v>
      </c>
      <c r="W4" s="107" t="s">
        <v>738</v>
      </c>
      <c r="X4" s="107" t="s">
        <v>746</v>
      </c>
      <c r="Y4" s="107" t="s">
        <v>749</v>
      </c>
      <c r="Z4" s="107" t="s">
        <v>756</v>
      </c>
      <c r="AA4" s="107" t="s">
        <v>763</v>
      </c>
      <c r="AB4" s="107" t="s">
        <v>769</v>
      </c>
      <c r="AC4" s="107" t="s">
        <v>775</v>
      </c>
      <c r="AD4" s="107" t="s">
        <v>780</v>
      </c>
      <c r="AE4" s="107" t="s">
        <v>783</v>
      </c>
      <c r="AF4" s="107" t="s">
        <v>791</v>
      </c>
      <c r="AG4" s="107" t="s">
        <v>797</v>
      </c>
      <c r="AH4" s="107" t="s">
        <v>805</v>
      </c>
      <c r="AI4" s="107" t="s">
        <v>813</v>
      </c>
      <c r="AJ4" s="107" t="s">
        <v>821</v>
      </c>
      <c r="AK4" s="107" t="s">
        <v>1171</v>
      </c>
      <c r="AL4" s="107"/>
      <c r="AM4" s="107"/>
      <c r="AN4" s="107"/>
      <c r="AO4" s="107"/>
      <c r="AP4" s="107"/>
      <c r="AQ4" s="107"/>
      <c r="AR4" s="107"/>
      <c r="AS4" s="107"/>
      <c r="AT4" s="107"/>
      <c r="AU4" s="115"/>
    </row>
    <row r="5" spans="1:47" ht="60" customHeight="1" x14ac:dyDescent="0.35">
      <c r="A5" s="113" t="s">
        <v>3369</v>
      </c>
      <c r="B5" s="103" t="s">
        <v>3370</v>
      </c>
      <c r="C5" s="104" t="s">
        <v>3371</v>
      </c>
      <c r="D5" s="104" t="s">
        <v>3372</v>
      </c>
      <c r="E5" s="104" t="s">
        <v>3373</v>
      </c>
      <c r="F5" s="105" t="s">
        <v>3374</v>
      </c>
      <c r="G5" s="106" t="str">
        <f>IF(COUNTIF(H5:AU5,"&lt;&gt;")=0,"",SUMPRODUCT(((Recommendations[ImplStatus]="Implemented")+(Recommendations[ImplStatus]="Compensated"))*ISNUMBER(MATCH(Recommendations[Id],H5:AU5,0)))/COUNTIF(H5:AU5,"&lt;&gt;"))</f>
        <v/>
      </c>
      <c r="H5" s="107"/>
      <c r="I5" s="107"/>
      <c r="J5" s="107"/>
      <c r="K5" s="107"/>
      <c r="L5" s="107"/>
      <c r="M5" s="107"/>
      <c r="N5" s="107"/>
      <c r="O5" s="107"/>
      <c r="P5" s="107"/>
      <c r="Q5" s="107"/>
      <c r="R5" s="107"/>
      <c r="S5" s="107"/>
      <c r="T5" s="107"/>
      <c r="U5" s="107"/>
      <c r="V5" s="107"/>
      <c r="W5" s="107"/>
      <c r="X5" s="107"/>
      <c r="Y5" s="107"/>
      <c r="Z5" s="107"/>
      <c r="AA5" s="107"/>
      <c r="AB5" s="107"/>
      <c r="AC5" s="107"/>
      <c r="AD5" s="107"/>
      <c r="AE5" s="107"/>
      <c r="AF5" s="107"/>
      <c r="AG5" s="107"/>
      <c r="AH5" s="107"/>
      <c r="AI5" s="107"/>
      <c r="AJ5" s="107"/>
      <c r="AK5" s="107"/>
      <c r="AL5" s="107"/>
      <c r="AM5" s="107"/>
      <c r="AN5" s="107"/>
      <c r="AO5" s="107"/>
      <c r="AP5" s="107"/>
      <c r="AQ5" s="107"/>
      <c r="AR5" s="107"/>
      <c r="AS5" s="107"/>
      <c r="AT5" s="107"/>
      <c r="AU5" s="115"/>
    </row>
    <row r="6" spans="1:47" ht="60" customHeight="1" x14ac:dyDescent="0.35">
      <c r="A6" s="113" t="s">
        <v>3375</v>
      </c>
      <c r="B6" s="103" t="s">
        <v>3376</v>
      </c>
      <c r="C6" s="104" t="s">
        <v>3377</v>
      </c>
      <c r="D6" s="104" t="s">
        <v>3378</v>
      </c>
      <c r="E6" s="104" t="s">
        <v>28</v>
      </c>
      <c r="F6" s="105" t="s">
        <v>3379</v>
      </c>
      <c r="G6" s="106" t="str">
        <f>IF(COUNTIF(H6:AU6,"&lt;&gt;")=0,"",SUMPRODUCT(((Recommendations[ImplStatus]="Implemented")+(Recommendations[ImplStatus]="Compensated"))*ISNUMBER(MATCH(Recommendations[Id],H6:AU6,0)))/COUNTIF(H6:AU6,"&lt;&gt;"))</f>
        <v/>
      </c>
      <c r="H6" s="107"/>
      <c r="I6" s="107"/>
      <c r="J6" s="107"/>
      <c r="K6" s="107"/>
      <c r="L6" s="107"/>
      <c r="M6" s="107"/>
      <c r="N6" s="107"/>
      <c r="O6" s="107"/>
      <c r="P6" s="107"/>
      <c r="Q6" s="107"/>
      <c r="R6" s="107"/>
      <c r="S6" s="107"/>
      <c r="T6" s="107"/>
      <c r="U6" s="107"/>
      <c r="V6" s="107"/>
      <c r="W6" s="107"/>
      <c r="X6" s="107"/>
      <c r="Y6" s="107"/>
      <c r="Z6" s="107"/>
      <c r="AA6" s="107"/>
      <c r="AB6" s="107"/>
      <c r="AC6" s="107"/>
      <c r="AD6" s="107"/>
      <c r="AE6" s="107"/>
      <c r="AF6" s="107"/>
      <c r="AG6" s="107"/>
      <c r="AH6" s="107"/>
      <c r="AI6" s="107"/>
      <c r="AJ6" s="107"/>
      <c r="AK6" s="107"/>
      <c r="AL6" s="107"/>
      <c r="AM6" s="107"/>
      <c r="AN6" s="107"/>
      <c r="AO6" s="107"/>
      <c r="AP6" s="107"/>
      <c r="AQ6" s="107"/>
      <c r="AR6" s="107"/>
      <c r="AS6" s="107"/>
      <c r="AT6" s="107"/>
      <c r="AU6" s="115"/>
    </row>
    <row r="7" spans="1:47" ht="60" customHeight="1" x14ac:dyDescent="0.35">
      <c r="A7" s="113" t="s">
        <v>3380</v>
      </c>
      <c r="B7" s="103" t="s">
        <v>15</v>
      </c>
      <c r="C7" s="104" t="s">
        <v>3381</v>
      </c>
      <c r="D7" s="104" t="s">
        <v>3382</v>
      </c>
      <c r="E7" s="104" t="s">
        <v>28</v>
      </c>
      <c r="F7" s="105" t="s">
        <v>3383</v>
      </c>
      <c r="G7" s="106">
        <f>IF(COUNTIF(H7:AU7,"&lt;&gt;")=0,"",SUMPRODUCT(((Recommendations[ImplStatus]="Implemented")+(Recommendations[ImplStatus]="Compensated"))*ISNUMBER(MATCH(Recommendations[Id],H7:AU7,0)))/COUNTIF(H7:AU7,"&lt;&gt;"))</f>
        <v>0</v>
      </c>
      <c r="H7" s="107" t="s">
        <v>127</v>
      </c>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15"/>
    </row>
    <row r="8" spans="1:47" ht="60" customHeight="1" x14ac:dyDescent="0.35">
      <c r="A8" s="113" t="s">
        <v>3384</v>
      </c>
      <c r="B8" s="103" t="s">
        <v>3385</v>
      </c>
      <c r="C8" s="104" t="s">
        <v>3386</v>
      </c>
      <c r="D8" s="104" t="s">
        <v>3387</v>
      </c>
      <c r="E8" s="104" t="s">
        <v>28</v>
      </c>
      <c r="F8" s="105" t="s">
        <v>3388</v>
      </c>
      <c r="G8" s="106">
        <f>IF(COUNTIF(H8:AU8,"&lt;&gt;")=0,"",SUMPRODUCT(((Recommendations[ImplStatus]="Implemented")+(Recommendations[ImplStatus]="Compensated"))*ISNUMBER(MATCH(Recommendations[Id],H8:AU8,0)))/COUNTIF(H8:AU8,"&lt;&gt;"))</f>
        <v>0</v>
      </c>
      <c r="H8" s="107" t="s">
        <v>52</v>
      </c>
      <c r="I8" s="107" t="s">
        <v>61</v>
      </c>
      <c r="J8" s="107" t="s">
        <v>67</v>
      </c>
      <c r="K8" s="107" t="s">
        <v>74</v>
      </c>
      <c r="L8" s="107" t="s">
        <v>81</v>
      </c>
      <c r="M8" s="107" t="s">
        <v>94</v>
      </c>
      <c r="N8" s="107" t="s">
        <v>101</v>
      </c>
      <c r="O8" s="107" t="s">
        <v>107</v>
      </c>
      <c r="P8" s="107" t="s">
        <v>113</v>
      </c>
      <c r="Q8" s="107" t="s">
        <v>120</v>
      </c>
      <c r="R8" s="107" t="s">
        <v>133</v>
      </c>
      <c r="S8" s="107" t="s">
        <v>140</v>
      </c>
      <c r="T8" s="107" t="s">
        <v>146</v>
      </c>
      <c r="U8" s="107" t="s">
        <v>153</v>
      </c>
      <c r="V8" s="107" t="s">
        <v>237</v>
      </c>
      <c r="W8" s="107" t="s">
        <v>240</v>
      </c>
      <c r="X8" s="107" t="s">
        <v>243</v>
      </c>
      <c r="Y8" s="107" t="s">
        <v>1095</v>
      </c>
      <c r="Z8" s="107" t="s">
        <v>1129</v>
      </c>
      <c r="AA8" s="107"/>
      <c r="AB8" s="107"/>
      <c r="AC8" s="107"/>
      <c r="AD8" s="107"/>
      <c r="AE8" s="107"/>
      <c r="AF8" s="107"/>
      <c r="AG8" s="107"/>
      <c r="AH8" s="107"/>
      <c r="AI8" s="107"/>
      <c r="AJ8" s="107"/>
      <c r="AK8" s="107"/>
      <c r="AL8" s="107"/>
      <c r="AM8" s="107"/>
      <c r="AN8" s="107"/>
      <c r="AO8" s="107"/>
      <c r="AP8" s="107"/>
      <c r="AQ8" s="107"/>
      <c r="AR8" s="107"/>
      <c r="AS8" s="107"/>
      <c r="AT8" s="107"/>
      <c r="AU8" s="115"/>
    </row>
    <row r="9" spans="1:47" ht="60" customHeight="1" x14ac:dyDescent="0.35">
      <c r="A9" s="113" t="s">
        <v>3389</v>
      </c>
      <c r="B9" s="103" t="s">
        <v>3390</v>
      </c>
      <c r="C9" s="104" t="s">
        <v>3391</v>
      </c>
      <c r="D9" s="104" t="s">
        <v>3392</v>
      </c>
      <c r="E9" s="104" t="s">
        <v>28</v>
      </c>
      <c r="F9" s="105" t="s">
        <v>3393</v>
      </c>
      <c r="G9" s="106" t="str">
        <f>IF(COUNTIF(H9:AU9,"&lt;&gt;")=0,"",SUMPRODUCT(((Recommendations[ImplStatus]="Implemented")+(Recommendations[ImplStatus]="Compensated"))*ISNUMBER(MATCH(Recommendations[Id],H9:AU9,0)))/COUNTIF(H9:AU9,"&lt;&gt;"))</f>
        <v/>
      </c>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15"/>
    </row>
    <row r="10" spans="1:47" ht="60" customHeight="1" x14ac:dyDescent="0.35">
      <c r="A10" s="113" t="s">
        <v>3394</v>
      </c>
      <c r="B10" s="103" t="s">
        <v>3395</v>
      </c>
      <c r="C10" s="104" t="s">
        <v>3396</v>
      </c>
      <c r="D10" s="104" t="s">
        <v>3397</v>
      </c>
      <c r="E10" s="104" t="s">
        <v>28</v>
      </c>
      <c r="F10" s="105" t="s">
        <v>3398</v>
      </c>
      <c r="G10" s="106">
        <f>IF(COUNTIF(H10:AU10,"&lt;&gt;")=0,"",SUMPRODUCT(((Recommendations[ImplStatus]="Implemented")+(Recommendations[ImplStatus]="Compensated"))*ISNUMBER(MATCH(Recommendations[Id],H10:AU10,0)))/COUNTIF(H10:AU10,"&lt;&gt;"))</f>
        <v>0</v>
      </c>
      <c r="H10" s="107" t="s">
        <v>1616</v>
      </c>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c r="AQ10" s="107"/>
      <c r="AR10" s="107"/>
      <c r="AS10" s="107"/>
      <c r="AT10" s="107"/>
      <c r="AU10" s="115"/>
    </row>
    <row r="11" spans="1:47" ht="60" customHeight="1" x14ac:dyDescent="0.35">
      <c r="A11" s="113" t="s">
        <v>3399</v>
      </c>
      <c r="B11" s="103" t="s">
        <v>3400</v>
      </c>
      <c r="C11" s="104" t="s">
        <v>3401</v>
      </c>
      <c r="D11" s="104" t="s">
        <v>3402</v>
      </c>
      <c r="E11" s="104" t="s">
        <v>28</v>
      </c>
      <c r="F11" s="105" t="s">
        <v>3403</v>
      </c>
      <c r="G11" s="106">
        <f>IF(COUNTIF(H11:AU11,"&lt;&gt;")=0,"",SUMPRODUCT(((Recommendations[ImplStatus]="Implemented")+(Recommendations[ImplStatus]="Compensated"))*ISNUMBER(MATCH(Recommendations[Id],H11:AU11,0)))/COUNTIF(H11:AU11,"&lt;&gt;"))</f>
        <v>0</v>
      </c>
      <c r="H11" s="107" t="s">
        <v>1691</v>
      </c>
      <c r="I11" s="107"/>
      <c r="J11" s="107"/>
      <c r="K11" s="107"/>
      <c r="L11" s="107"/>
      <c r="M11" s="107"/>
      <c r="N11" s="107"/>
      <c r="O11" s="107"/>
      <c r="P11" s="107"/>
      <c r="Q11" s="107"/>
      <c r="R11" s="107"/>
      <c r="S11" s="107"/>
      <c r="T11" s="107"/>
      <c r="U11" s="107"/>
      <c r="V11" s="107"/>
      <c r="W11" s="107"/>
      <c r="X11" s="107"/>
      <c r="Y11" s="107"/>
      <c r="Z11" s="107"/>
      <c r="AA11" s="107"/>
      <c r="AB11" s="107"/>
      <c r="AC11" s="107"/>
      <c r="AD11" s="107"/>
      <c r="AE11" s="107"/>
      <c r="AF11" s="107"/>
      <c r="AG11" s="107"/>
      <c r="AH11" s="107"/>
      <c r="AI11" s="107"/>
      <c r="AJ11" s="107"/>
      <c r="AK11" s="107"/>
      <c r="AL11" s="107"/>
      <c r="AM11" s="107"/>
      <c r="AN11" s="107"/>
      <c r="AO11" s="107"/>
      <c r="AP11" s="107"/>
      <c r="AQ11" s="107"/>
      <c r="AR11" s="107"/>
      <c r="AS11" s="107"/>
      <c r="AT11" s="107"/>
      <c r="AU11" s="115"/>
    </row>
    <row r="12" spans="1:47" ht="60" customHeight="1" x14ac:dyDescent="0.35">
      <c r="A12" s="113" t="s">
        <v>3404</v>
      </c>
      <c r="B12" s="103" t="s">
        <v>3405</v>
      </c>
      <c r="C12" s="104" t="s">
        <v>3406</v>
      </c>
      <c r="D12" s="104" t="s">
        <v>3407</v>
      </c>
      <c r="E12" s="104" t="s">
        <v>28</v>
      </c>
      <c r="F12" s="105" t="s">
        <v>3408</v>
      </c>
      <c r="G12" s="106" t="str">
        <f>IF(COUNTIF(H12:AU12,"&lt;&gt;")=0,"",SUMPRODUCT(((Recommendations[ImplStatus]="Implemented")+(Recommendations[ImplStatus]="Compensated"))*ISNUMBER(MATCH(Recommendations[Id],H12:AU12,0)))/COUNTIF(H12:AU12,"&lt;&gt;"))</f>
        <v/>
      </c>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15"/>
    </row>
    <row r="13" spans="1:47" ht="60" customHeight="1" x14ac:dyDescent="0.35">
      <c r="A13" s="113" t="s">
        <v>3409</v>
      </c>
      <c r="B13" s="103" t="s">
        <v>3410</v>
      </c>
      <c r="C13" s="104" t="s">
        <v>3411</v>
      </c>
      <c r="D13" s="104" t="s">
        <v>3412</v>
      </c>
      <c r="E13" s="104" t="s">
        <v>28</v>
      </c>
      <c r="F13" s="105" t="s">
        <v>3413</v>
      </c>
      <c r="G13" s="106" t="str">
        <f>IF(COUNTIF(H13:AU13,"&lt;&gt;")=0,"",SUMPRODUCT(((Recommendations[ImplStatus]="Implemented")+(Recommendations[ImplStatus]="Compensated"))*ISNUMBER(MATCH(Recommendations[Id],H13:AU13,0)))/COUNTIF(H13:AU13,"&lt;&gt;"))</f>
        <v/>
      </c>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107"/>
      <c r="AL13" s="107"/>
      <c r="AM13" s="107"/>
      <c r="AN13" s="107"/>
      <c r="AO13" s="107"/>
      <c r="AP13" s="107"/>
      <c r="AQ13" s="107"/>
      <c r="AR13" s="107"/>
      <c r="AS13" s="107"/>
      <c r="AT13" s="107"/>
      <c r="AU13" s="115"/>
    </row>
    <row r="14" spans="1:47" ht="60" customHeight="1" x14ac:dyDescent="0.35">
      <c r="A14" s="113" t="s">
        <v>3414</v>
      </c>
      <c r="B14" s="103" t="s">
        <v>3415</v>
      </c>
      <c r="C14" s="104" t="s">
        <v>3416</v>
      </c>
      <c r="D14" s="104" t="s">
        <v>3417</v>
      </c>
      <c r="E14" s="104" t="s">
        <v>28</v>
      </c>
      <c r="F14" s="105" t="s">
        <v>3418</v>
      </c>
      <c r="G14" s="106">
        <f>IF(COUNTIF(H14:AU14,"&lt;&gt;")=0,"",SUMPRODUCT(((Recommendations[ImplStatus]="Implemented")+(Recommendations[ImplStatus]="Compensated"))*ISNUMBER(MATCH(Recommendations[Id],H14:AU14,0)))/COUNTIF(H14:AU14,"&lt;&gt;"))</f>
        <v>0</v>
      </c>
      <c r="H14" s="107" t="s">
        <v>990</v>
      </c>
      <c r="I14" s="107" t="s">
        <v>998</v>
      </c>
      <c r="J14" s="107" t="s">
        <v>1006</v>
      </c>
      <c r="K14" s="107" t="s">
        <v>1084</v>
      </c>
      <c r="L14" s="107" t="s">
        <v>1087</v>
      </c>
      <c r="M14" s="107" t="s">
        <v>1246</v>
      </c>
      <c r="N14" s="107" t="s">
        <v>1255</v>
      </c>
      <c r="O14" s="107" t="s">
        <v>1264</v>
      </c>
      <c r="P14" s="107" t="s">
        <v>1964</v>
      </c>
      <c r="Q14" s="107" t="s">
        <v>1972</v>
      </c>
      <c r="R14" s="107"/>
      <c r="S14" s="107"/>
      <c r="T14" s="107"/>
      <c r="U14" s="107"/>
      <c r="V14" s="107"/>
      <c r="W14" s="107"/>
      <c r="X14" s="107"/>
      <c r="Y14" s="107"/>
      <c r="Z14" s="107"/>
      <c r="AA14" s="107"/>
      <c r="AB14" s="107"/>
      <c r="AC14" s="107"/>
      <c r="AD14" s="107"/>
      <c r="AE14" s="107"/>
      <c r="AF14" s="107"/>
      <c r="AG14" s="107"/>
      <c r="AH14" s="107"/>
      <c r="AI14" s="107"/>
      <c r="AJ14" s="107"/>
      <c r="AK14" s="107"/>
      <c r="AL14" s="107"/>
      <c r="AM14" s="107"/>
      <c r="AN14" s="107"/>
      <c r="AO14" s="107"/>
      <c r="AP14" s="107"/>
      <c r="AQ14" s="107"/>
      <c r="AR14" s="107"/>
      <c r="AS14" s="107"/>
      <c r="AT14" s="107"/>
      <c r="AU14" s="115"/>
    </row>
    <row r="15" spans="1:47" ht="60" customHeight="1" x14ac:dyDescent="0.35">
      <c r="A15" s="113" t="s">
        <v>3419</v>
      </c>
      <c r="B15" s="103" t="s">
        <v>3420</v>
      </c>
      <c r="C15" s="104" t="s">
        <v>3421</v>
      </c>
      <c r="D15" s="104" t="s">
        <v>3422</v>
      </c>
      <c r="E15" s="104" t="s">
        <v>28</v>
      </c>
      <c r="F15" s="105" t="s">
        <v>3423</v>
      </c>
      <c r="G15" s="106" t="str">
        <f>IF(COUNTIF(H15:AU15,"&lt;&gt;")=0,"",SUMPRODUCT(((Recommendations[ImplStatus]="Implemented")+(Recommendations[ImplStatus]="Compensated"))*ISNUMBER(MATCH(Recommendations[Id],H15:AU15,0)))/COUNTIF(H15:AU15,"&lt;&gt;"))</f>
        <v/>
      </c>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15"/>
    </row>
    <row r="16" spans="1:47" ht="60" customHeight="1" x14ac:dyDescent="0.35">
      <c r="A16" s="113" t="s">
        <v>3424</v>
      </c>
      <c r="B16" s="103" t="s">
        <v>3425</v>
      </c>
      <c r="C16" s="104" t="s">
        <v>3426</v>
      </c>
      <c r="D16" s="104" t="s">
        <v>3427</v>
      </c>
      <c r="E16" s="104" t="s">
        <v>28</v>
      </c>
      <c r="F16" s="105" t="s">
        <v>3428</v>
      </c>
      <c r="G16" s="106">
        <f>IF(COUNTIF(H16:AU16,"&lt;&gt;")=0,"",SUMPRODUCT(((Recommendations[ImplStatus]="Implemented")+(Recommendations[ImplStatus]="Compensated"))*ISNUMBER(MATCH(Recommendations[Id],H16:AU16,0)))/COUNTIF(H16:AU16,"&lt;&gt;"))</f>
        <v>0</v>
      </c>
      <c r="H16" s="107" t="s">
        <v>1151</v>
      </c>
      <c r="I16" s="107" t="s">
        <v>1208</v>
      </c>
      <c r="J16" s="107" t="s">
        <v>1214</v>
      </c>
      <c r="K16" s="107" t="s">
        <v>1221</v>
      </c>
      <c r="L16" s="107" t="s">
        <v>1224</v>
      </c>
      <c r="M16" s="107" t="s">
        <v>1232</v>
      </c>
      <c r="N16" s="107" t="s">
        <v>1683</v>
      </c>
      <c r="O16" s="107" t="s">
        <v>1699</v>
      </c>
      <c r="P16" s="107" t="s">
        <v>1721</v>
      </c>
      <c r="Q16" s="107" t="s">
        <v>1729</v>
      </c>
      <c r="R16" s="107" t="s">
        <v>1737</v>
      </c>
      <c r="S16" s="107" t="s">
        <v>1745</v>
      </c>
      <c r="T16" s="107" t="s">
        <v>1761</v>
      </c>
      <c r="U16" s="107" t="s">
        <v>2283</v>
      </c>
      <c r="V16" s="107" t="s">
        <v>2290</v>
      </c>
      <c r="W16" s="107" t="s">
        <v>2297</v>
      </c>
      <c r="X16" s="107" t="s">
        <v>2305</v>
      </c>
      <c r="Y16" s="107" t="s">
        <v>2307</v>
      </c>
      <c r="Z16" s="107" t="s">
        <v>2309</v>
      </c>
      <c r="AA16" s="107"/>
      <c r="AB16" s="107"/>
      <c r="AC16" s="107"/>
      <c r="AD16" s="107"/>
      <c r="AE16" s="107"/>
      <c r="AF16" s="107"/>
      <c r="AG16" s="107"/>
      <c r="AH16" s="107"/>
      <c r="AI16" s="107"/>
      <c r="AJ16" s="107"/>
      <c r="AK16" s="107"/>
      <c r="AL16" s="107"/>
      <c r="AM16" s="107"/>
      <c r="AN16" s="107"/>
      <c r="AO16" s="107"/>
      <c r="AP16" s="107"/>
      <c r="AQ16" s="107"/>
      <c r="AR16" s="107"/>
      <c r="AS16" s="107"/>
      <c r="AT16" s="107"/>
      <c r="AU16" s="115"/>
    </row>
    <row r="17" spans="1:47" ht="60" customHeight="1" x14ac:dyDescent="0.35">
      <c r="A17" s="113" t="s">
        <v>3429</v>
      </c>
      <c r="B17" s="103" t="s">
        <v>3430</v>
      </c>
      <c r="C17" s="104" t="s">
        <v>3431</v>
      </c>
      <c r="D17" s="104" t="s">
        <v>3432</v>
      </c>
      <c r="E17" s="104" t="s">
        <v>28</v>
      </c>
      <c r="F17" s="105" t="s">
        <v>3433</v>
      </c>
      <c r="G17" s="106" t="str">
        <f>IF(COUNTIF(H17:AU17,"&lt;&gt;")=0,"",SUMPRODUCT(((Recommendations[ImplStatus]="Implemented")+(Recommendations[ImplStatus]="Compensated"))*ISNUMBER(MATCH(Recommendations[Id],H17:AU17,0)))/COUNTIF(H17:AU17,"&lt;&gt;"))</f>
        <v/>
      </c>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15"/>
    </row>
    <row r="18" spans="1:47" ht="60" customHeight="1" x14ac:dyDescent="0.35">
      <c r="A18" s="113" t="s">
        <v>3434</v>
      </c>
      <c r="B18" s="103" t="s">
        <v>3435</v>
      </c>
      <c r="C18" s="104" t="s">
        <v>3436</v>
      </c>
      <c r="D18" s="104" t="s">
        <v>3437</v>
      </c>
      <c r="E18" s="104" t="s">
        <v>28</v>
      </c>
      <c r="F18" s="105" t="s">
        <v>3438</v>
      </c>
      <c r="G18" s="106">
        <f>IF(COUNTIF(H18:AU18,"&lt;&gt;")=0,"",SUMPRODUCT(((Recommendations[ImplStatus]="Implemented")+(Recommendations[ImplStatus]="Compensated"))*ISNUMBER(MATCH(Recommendations[Id],H18:AU18,0)))/COUNTIF(H18:AU18,"&lt;&gt;"))</f>
        <v>0</v>
      </c>
      <c r="H18" s="107" t="s">
        <v>52</v>
      </c>
      <c r="I18" s="107" t="s">
        <v>61</v>
      </c>
      <c r="J18" s="107" t="s">
        <v>67</v>
      </c>
      <c r="K18" s="107" t="s">
        <v>74</v>
      </c>
      <c r="L18" s="107" t="s">
        <v>81</v>
      </c>
      <c r="M18" s="107" t="s">
        <v>87</v>
      </c>
      <c r="N18" s="107" t="s">
        <v>94</v>
      </c>
      <c r="O18" s="107" t="s">
        <v>101</v>
      </c>
      <c r="P18" s="107" t="s">
        <v>107</v>
      </c>
      <c r="Q18" s="107" t="s">
        <v>113</v>
      </c>
      <c r="R18" s="107" t="s">
        <v>120</v>
      </c>
      <c r="S18" s="107" t="s">
        <v>127</v>
      </c>
      <c r="T18" s="107" t="s">
        <v>133</v>
      </c>
      <c r="U18" s="107" t="s">
        <v>140</v>
      </c>
      <c r="V18" s="107" t="s">
        <v>146</v>
      </c>
      <c r="W18" s="107" t="s">
        <v>1076</v>
      </c>
      <c r="X18" s="107" t="s">
        <v>1347</v>
      </c>
      <c r="Y18" s="107" t="s">
        <v>1350</v>
      </c>
      <c r="Z18" s="107" t="s">
        <v>1353</v>
      </c>
      <c r="AA18" s="107" t="s">
        <v>1632</v>
      </c>
      <c r="AB18" s="107" t="s">
        <v>1655</v>
      </c>
      <c r="AC18" s="107"/>
      <c r="AD18" s="107"/>
      <c r="AE18" s="107"/>
      <c r="AF18" s="107"/>
      <c r="AG18" s="107"/>
      <c r="AH18" s="107"/>
      <c r="AI18" s="107"/>
      <c r="AJ18" s="107"/>
      <c r="AK18" s="107"/>
      <c r="AL18" s="107"/>
      <c r="AM18" s="107"/>
      <c r="AN18" s="107"/>
      <c r="AO18" s="107"/>
      <c r="AP18" s="107"/>
      <c r="AQ18" s="107"/>
      <c r="AR18" s="107"/>
      <c r="AS18" s="107"/>
      <c r="AT18" s="107"/>
      <c r="AU18" s="115"/>
    </row>
    <row r="19" spans="1:47" ht="60" customHeight="1" x14ac:dyDescent="0.35">
      <c r="A19" s="113" t="s">
        <v>3439</v>
      </c>
      <c r="B19" s="103" t="s">
        <v>3440</v>
      </c>
      <c r="C19" s="104" t="s">
        <v>3441</v>
      </c>
      <c r="D19" s="104" t="s">
        <v>3442</v>
      </c>
      <c r="E19" s="104" t="s">
        <v>28</v>
      </c>
      <c r="F19" s="105" t="s">
        <v>3443</v>
      </c>
      <c r="G19" s="106">
        <f>IF(COUNTIF(H19:AU19,"&lt;&gt;")=0,"",SUMPRODUCT(((Recommendations[ImplStatus]="Implemented")+(Recommendations[ImplStatus]="Compensated"))*ISNUMBER(MATCH(Recommendations[Id],H19:AU19,0)))/COUNTIF(H19:AU19,"&lt;&gt;"))</f>
        <v>0</v>
      </c>
      <c r="H19" s="107" t="s">
        <v>388</v>
      </c>
      <c r="I19" s="107" t="s">
        <v>391</v>
      </c>
      <c r="J19" s="107" t="s">
        <v>406</v>
      </c>
      <c r="K19" s="107"/>
      <c r="L19" s="107"/>
      <c r="M19" s="107"/>
      <c r="N19" s="107"/>
      <c r="O19" s="107"/>
      <c r="P19" s="107"/>
      <c r="Q19" s="107"/>
      <c r="R19" s="107"/>
      <c r="S19" s="107"/>
      <c r="T19" s="107"/>
      <c r="U19" s="107"/>
      <c r="V19" s="107"/>
      <c r="W19" s="107"/>
      <c r="X19" s="107"/>
      <c r="Y19" s="107"/>
      <c r="Z19" s="107"/>
      <c r="AA19" s="107"/>
      <c r="AB19" s="107"/>
      <c r="AC19" s="107"/>
      <c r="AD19" s="107"/>
      <c r="AE19" s="107"/>
      <c r="AF19" s="107"/>
      <c r="AG19" s="107"/>
      <c r="AH19" s="107"/>
      <c r="AI19" s="107"/>
      <c r="AJ19" s="107"/>
      <c r="AK19" s="107"/>
      <c r="AL19" s="107"/>
      <c r="AM19" s="107"/>
      <c r="AN19" s="107"/>
      <c r="AO19" s="107"/>
      <c r="AP19" s="107"/>
      <c r="AQ19" s="107"/>
      <c r="AR19" s="107"/>
      <c r="AS19" s="107"/>
      <c r="AT19" s="107"/>
      <c r="AU19" s="115"/>
    </row>
    <row r="20" spans="1:47" ht="60" customHeight="1" x14ac:dyDescent="0.35">
      <c r="A20" s="113" t="s">
        <v>3444</v>
      </c>
      <c r="B20" s="103" t="s">
        <v>3445</v>
      </c>
      <c r="C20" s="104" t="s">
        <v>3446</v>
      </c>
      <c r="D20" s="104" t="s">
        <v>3447</v>
      </c>
      <c r="E20" s="104" t="s">
        <v>28</v>
      </c>
      <c r="F20" s="105" t="s">
        <v>3448</v>
      </c>
      <c r="G20" s="106">
        <f>IF(COUNTIF(H20:AU20,"&lt;&gt;")=0,"",SUMPRODUCT(((Recommendations[ImplStatus]="Implemented")+(Recommendations[ImplStatus]="Compensated"))*ISNUMBER(MATCH(Recommendations[Id],H20:AU20,0)))/COUNTIF(H20:AU20,"&lt;&gt;"))</f>
        <v>0</v>
      </c>
      <c r="H20" s="107" t="s">
        <v>1297</v>
      </c>
      <c r="I20" s="107" t="s">
        <v>1390</v>
      </c>
      <c r="J20" s="107" t="s">
        <v>1398</v>
      </c>
      <c r="K20" s="107" t="s">
        <v>1404</v>
      </c>
      <c r="L20" s="107" t="s">
        <v>1826</v>
      </c>
      <c r="M20" s="107" t="s">
        <v>1834</v>
      </c>
      <c r="N20" s="107" t="s">
        <v>1841</v>
      </c>
      <c r="O20" s="107" t="s">
        <v>1944</v>
      </c>
      <c r="P20" s="107" t="s">
        <v>1978</v>
      </c>
      <c r="Q20" s="107" t="s">
        <v>1986</v>
      </c>
      <c r="R20" s="107" t="s">
        <v>1994</v>
      </c>
      <c r="S20" s="107"/>
      <c r="T20" s="107"/>
      <c r="U20" s="107"/>
      <c r="V20" s="107"/>
      <c r="W20" s="107"/>
      <c r="X20" s="107"/>
      <c r="Y20" s="107"/>
      <c r="Z20" s="107"/>
      <c r="AA20" s="107"/>
      <c r="AB20" s="107"/>
      <c r="AC20" s="107"/>
      <c r="AD20" s="107"/>
      <c r="AE20" s="107"/>
      <c r="AF20" s="107"/>
      <c r="AG20" s="107"/>
      <c r="AH20" s="107"/>
      <c r="AI20" s="107"/>
      <c r="AJ20" s="107"/>
      <c r="AK20" s="107"/>
      <c r="AL20" s="107"/>
      <c r="AM20" s="107"/>
      <c r="AN20" s="107"/>
      <c r="AO20" s="107"/>
      <c r="AP20" s="107"/>
      <c r="AQ20" s="107"/>
      <c r="AR20" s="107"/>
      <c r="AS20" s="107"/>
      <c r="AT20" s="107"/>
      <c r="AU20" s="115"/>
    </row>
    <row r="21" spans="1:47" ht="60" customHeight="1" x14ac:dyDescent="0.35">
      <c r="A21" s="113" t="s">
        <v>3449</v>
      </c>
      <c r="B21" s="103" t="s">
        <v>3450</v>
      </c>
      <c r="C21" s="104" t="s">
        <v>3451</v>
      </c>
      <c r="D21" s="104" t="s">
        <v>3452</v>
      </c>
      <c r="E21" s="104" t="s">
        <v>3453</v>
      </c>
      <c r="F21" s="105" t="s">
        <v>3454</v>
      </c>
      <c r="G21" s="106">
        <f>IF(COUNTIF(H21:AU21,"&lt;&gt;")=0,"",SUMPRODUCT(((Recommendations[ImplStatus]="Implemented")+(Recommendations[ImplStatus]="Compensated"))*ISNUMBER(MATCH(Recommendations[Id],H21:AU21,0)))/COUNTIF(H21:AU21,"&lt;&gt;"))</f>
        <v>0</v>
      </c>
      <c r="H21" s="107" t="s">
        <v>1023</v>
      </c>
      <c r="I21" s="107" t="s">
        <v>1031</v>
      </c>
      <c r="J21" s="107" t="s">
        <v>1039</v>
      </c>
      <c r="K21" s="107" t="s">
        <v>1663</v>
      </c>
      <c r="L21" s="107" t="s">
        <v>1670</v>
      </c>
      <c r="M21" s="107" t="s">
        <v>1787</v>
      </c>
      <c r="N21" s="107" t="s">
        <v>1861</v>
      </c>
      <c r="O21" s="107" t="s">
        <v>1869</v>
      </c>
      <c r="P21" s="107" t="s">
        <v>2275</v>
      </c>
      <c r="Q21" s="107" t="s">
        <v>2322</v>
      </c>
      <c r="R21" s="107"/>
      <c r="S21" s="107"/>
      <c r="T21" s="107"/>
      <c r="U21" s="107"/>
      <c r="V21" s="107"/>
      <c r="W21" s="107"/>
      <c r="X21" s="107"/>
      <c r="Y21" s="107"/>
      <c r="Z21" s="107"/>
      <c r="AA21" s="107"/>
      <c r="AB21" s="107"/>
      <c r="AC21" s="107"/>
      <c r="AD21" s="107"/>
      <c r="AE21" s="107"/>
      <c r="AF21" s="107"/>
      <c r="AG21" s="107"/>
      <c r="AH21" s="107"/>
      <c r="AI21" s="107"/>
      <c r="AJ21" s="107"/>
      <c r="AK21" s="107"/>
      <c r="AL21" s="107"/>
      <c r="AM21" s="107"/>
      <c r="AN21" s="107"/>
      <c r="AO21" s="107"/>
      <c r="AP21" s="107"/>
      <c r="AQ21" s="107"/>
      <c r="AR21" s="107"/>
      <c r="AS21" s="107"/>
      <c r="AT21" s="107"/>
      <c r="AU21" s="115"/>
    </row>
    <row r="22" spans="1:47" ht="60" customHeight="1" x14ac:dyDescent="0.35">
      <c r="A22" s="113" t="s">
        <v>3455</v>
      </c>
      <c r="B22" s="103" t="s">
        <v>3456</v>
      </c>
      <c r="C22" s="104" t="s">
        <v>3457</v>
      </c>
      <c r="D22" s="104" t="s">
        <v>3458</v>
      </c>
      <c r="E22" s="104" t="s">
        <v>3459</v>
      </c>
      <c r="F22" s="105" t="s">
        <v>3460</v>
      </c>
      <c r="G22" s="106">
        <f>IF(COUNTIF(H22:AU22,"&lt;&gt;")=0,"",SUMPRODUCT(((Recommendations[ImplStatus]="Implemented")+(Recommendations[ImplStatus]="Compensated"))*ISNUMBER(MATCH(Recommendations[Id],H22:AU22,0)))/COUNTIF(H22:AU22,"&lt;&gt;"))</f>
        <v>0</v>
      </c>
      <c r="H22" s="107" t="s">
        <v>1243</v>
      </c>
      <c r="I22" s="107" t="s">
        <v>1252</v>
      </c>
      <c r="J22" s="107" t="s">
        <v>1261</v>
      </c>
      <c r="K22" s="107" t="s">
        <v>1270</v>
      </c>
      <c r="L22" s="107" t="s">
        <v>1276</v>
      </c>
      <c r="M22" s="107"/>
      <c r="N22" s="107"/>
      <c r="O22" s="107"/>
      <c r="P22" s="107"/>
      <c r="Q22" s="107"/>
      <c r="R22" s="107"/>
      <c r="S22" s="107"/>
      <c r="T22" s="107"/>
      <c r="U22" s="107"/>
      <c r="V22" s="107"/>
      <c r="W22" s="107"/>
      <c r="X22" s="107"/>
      <c r="Y22" s="107"/>
      <c r="Z22" s="107"/>
      <c r="AA22" s="107"/>
      <c r="AB22" s="107"/>
      <c r="AC22" s="107"/>
      <c r="AD22" s="107"/>
      <c r="AE22" s="107"/>
      <c r="AF22" s="107"/>
      <c r="AG22" s="107"/>
      <c r="AH22" s="107"/>
      <c r="AI22" s="107"/>
      <c r="AJ22" s="107"/>
      <c r="AK22" s="107"/>
      <c r="AL22" s="107"/>
      <c r="AM22" s="107"/>
      <c r="AN22" s="107"/>
      <c r="AO22" s="107"/>
      <c r="AP22" s="107"/>
      <c r="AQ22" s="107"/>
      <c r="AR22" s="107"/>
      <c r="AS22" s="107"/>
      <c r="AT22" s="107"/>
      <c r="AU22" s="115"/>
    </row>
    <row r="23" spans="1:47" ht="60" customHeight="1" x14ac:dyDescent="0.35">
      <c r="A23" s="113" t="s">
        <v>3461</v>
      </c>
      <c r="B23" s="103" t="s">
        <v>3462</v>
      </c>
      <c r="C23" s="104" t="s">
        <v>3463</v>
      </c>
      <c r="D23" s="104" t="s">
        <v>3464</v>
      </c>
      <c r="E23" s="104" t="s">
        <v>3465</v>
      </c>
      <c r="F23" s="105" t="s">
        <v>3466</v>
      </c>
      <c r="G23" s="106" t="str">
        <f>IF(COUNTIF(H23:AU23,"&lt;&gt;")=0,"",SUMPRODUCT(((Recommendations[ImplStatus]="Implemented")+(Recommendations[ImplStatus]="Compensated"))*ISNUMBER(MATCH(Recommendations[Id],H23:AU23,0)))/COUNTIF(H23:AU23,"&lt;&gt;"))</f>
        <v/>
      </c>
      <c r="H23" s="107"/>
      <c r="I23" s="107"/>
      <c r="J23" s="107"/>
      <c r="K23" s="107"/>
      <c r="L23" s="107"/>
      <c r="M23" s="107"/>
      <c r="N23" s="107"/>
      <c r="O23" s="107"/>
      <c r="P23" s="107"/>
      <c r="Q23" s="107"/>
      <c r="R23" s="107"/>
      <c r="S23" s="107"/>
      <c r="T23" s="107"/>
      <c r="U23" s="107"/>
      <c r="V23" s="107"/>
      <c r="W23" s="107"/>
      <c r="X23" s="107"/>
      <c r="Y23" s="107"/>
      <c r="Z23" s="107"/>
      <c r="AA23" s="107"/>
      <c r="AB23" s="107"/>
      <c r="AC23" s="107"/>
      <c r="AD23" s="107"/>
      <c r="AE23" s="107"/>
      <c r="AF23" s="107"/>
      <c r="AG23" s="107"/>
      <c r="AH23" s="107"/>
      <c r="AI23" s="107"/>
      <c r="AJ23" s="107"/>
      <c r="AK23" s="107"/>
      <c r="AL23" s="107"/>
      <c r="AM23" s="107"/>
      <c r="AN23" s="107"/>
      <c r="AO23" s="107"/>
      <c r="AP23" s="107"/>
      <c r="AQ23" s="107"/>
      <c r="AR23" s="107"/>
      <c r="AS23" s="107"/>
      <c r="AT23" s="107"/>
      <c r="AU23" s="115"/>
    </row>
    <row r="24" spans="1:47" ht="60" customHeight="1" x14ac:dyDescent="0.35">
      <c r="A24" s="113" t="s">
        <v>3467</v>
      </c>
      <c r="B24" s="103" t="s">
        <v>3468</v>
      </c>
      <c r="C24" s="104" t="s">
        <v>3469</v>
      </c>
      <c r="D24" s="104" t="s">
        <v>3470</v>
      </c>
      <c r="E24" s="104" t="s">
        <v>28</v>
      </c>
      <c r="F24" s="105" t="s">
        <v>3471</v>
      </c>
      <c r="G24" s="106">
        <f>IF(COUNTIF(H24:AU24,"&lt;&gt;")=0,"",SUMPRODUCT(((Recommendations[ImplStatus]="Implemented")+(Recommendations[ImplStatus]="Compensated"))*ISNUMBER(MATCH(Recommendations[Id],H24:AU24,0)))/COUNTIF(H24:AU24,"&lt;&gt;"))</f>
        <v>0</v>
      </c>
      <c r="H24" s="107" t="s">
        <v>482</v>
      </c>
      <c r="I24" s="107" t="s">
        <v>485</v>
      </c>
      <c r="J24" s="107" t="s">
        <v>493</v>
      </c>
      <c r="K24" s="107" t="s">
        <v>501</v>
      </c>
      <c r="L24" s="107" t="s">
        <v>504</v>
      </c>
      <c r="M24" s="107" t="s">
        <v>507</v>
      </c>
      <c r="N24" s="107" t="s">
        <v>1753</v>
      </c>
      <c r="O24" s="107"/>
      <c r="P24" s="107"/>
      <c r="Q24" s="107"/>
      <c r="R24" s="107"/>
      <c r="S24" s="107"/>
      <c r="T24" s="107"/>
      <c r="U24" s="107"/>
      <c r="V24" s="107"/>
      <c r="W24" s="107"/>
      <c r="X24" s="107"/>
      <c r="Y24" s="107"/>
      <c r="Z24" s="107"/>
      <c r="AA24" s="107"/>
      <c r="AB24" s="107"/>
      <c r="AC24" s="107"/>
      <c r="AD24" s="107"/>
      <c r="AE24" s="107"/>
      <c r="AF24" s="107"/>
      <c r="AG24" s="107"/>
      <c r="AH24" s="107"/>
      <c r="AI24" s="107"/>
      <c r="AJ24" s="107"/>
      <c r="AK24" s="107"/>
      <c r="AL24" s="107"/>
      <c r="AM24" s="107"/>
      <c r="AN24" s="107"/>
      <c r="AO24" s="107"/>
      <c r="AP24" s="107"/>
      <c r="AQ24" s="107"/>
      <c r="AR24" s="107"/>
      <c r="AS24" s="107"/>
      <c r="AT24" s="107"/>
      <c r="AU24" s="115"/>
    </row>
    <row r="25" spans="1:47" ht="60" customHeight="1" x14ac:dyDescent="0.35">
      <c r="A25" s="113" t="s">
        <v>3472</v>
      </c>
      <c r="B25" s="103" t="s">
        <v>3473</v>
      </c>
      <c r="C25" s="104" t="s">
        <v>3474</v>
      </c>
      <c r="D25" s="104" t="s">
        <v>28</v>
      </c>
      <c r="E25" s="104" t="s">
        <v>28</v>
      </c>
      <c r="F25" s="105" t="s">
        <v>3475</v>
      </c>
      <c r="G25" s="106" t="str">
        <f>IF(COUNTIF(H25:AU25,"&lt;&gt;")=0,"",SUMPRODUCT(((Recommendations[ImplStatus]="Implemented")+(Recommendations[ImplStatus]="Compensated"))*ISNUMBER(MATCH(Recommendations[Id],H25:AU25,0)))/COUNTIF(H25:AU25,"&lt;&gt;"))</f>
        <v/>
      </c>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07"/>
      <c r="AH25" s="107"/>
      <c r="AI25" s="107"/>
      <c r="AJ25" s="107"/>
      <c r="AK25" s="107"/>
      <c r="AL25" s="107"/>
      <c r="AM25" s="107"/>
      <c r="AN25" s="107"/>
      <c r="AO25" s="107"/>
      <c r="AP25" s="107"/>
      <c r="AQ25" s="107"/>
      <c r="AR25" s="107"/>
      <c r="AS25" s="107"/>
      <c r="AT25" s="107"/>
      <c r="AU25" s="115"/>
    </row>
    <row r="26" spans="1:47" ht="60" customHeight="1" x14ac:dyDescent="0.35">
      <c r="A26" s="113" t="s">
        <v>3476</v>
      </c>
      <c r="B26" s="103" t="s">
        <v>3477</v>
      </c>
      <c r="C26" s="104" t="s">
        <v>3478</v>
      </c>
      <c r="D26" s="104" t="s">
        <v>3479</v>
      </c>
      <c r="E26" s="104" t="s">
        <v>28</v>
      </c>
      <c r="F26" s="105" t="s">
        <v>3480</v>
      </c>
      <c r="G26" s="106" t="str">
        <f>IF(COUNTIF(H26:AU26,"&lt;&gt;")=0,"",SUMPRODUCT(((Recommendations[ImplStatus]="Implemented")+(Recommendations[ImplStatus]="Compensated"))*ISNUMBER(MATCH(Recommendations[Id],H26:AU26,0)))/COUNTIF(H26:AU26,"&lt;&gt;"))</f>
        <v/>
      </c>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7"/>
      <c r="AK26" s="107"/>
      <c r="AL26" s="107"/>
      <c r="AM26" s="107"/>
      <c r="AN26" s="107"/>
      <c r="AO26" s="107"/>
      <c r="AP26" s="107"/>
      <c r="AQ26" s="107"/>
      <c r="AR26" s="107"/>
      <c r="AS26" s="107"/>
      <c r="AT26" s="107"/>
      <c r="AU26" s="115"/>
    </row>
    <row r="27" spans="1:47" ht="60" customHeight="1" x14ac:dyDescent="0.35">
      <c r="A27" s="113" t="s">
        <v>3481</v>
      </c>
      <c r="B27" s="103" t="s">
        <v>3482</v>
      </c>
      <c r="C27" s="104" t="s">
        <v>3483</v>
      </c>
      <c r="D27" s="104" t="s">
        <v>3484</v>
      </c>
      <c r="E27" s="104" t="s">
        <v>3485</v>
      </c>
      <c r="F27" s="105" t="s">
        <v>3486</v>
      </c>
      <c r="G27" s="106">
        <f>IF(COUNTIF(H27:AU27,"&lt;&gt;")=0,"",SUMPRODUCT(((Recommendations[ImplStatus]="Implemented")+(Recommendations[ImplStatus]="Compensated"))*ISNUMBER(MATCH(Recommendations[Id],H27:AU27,0)))/COUNTIF(H27:AU27,"&lt;&gt;"))</f>
        <v>0</v>
      </c>
      <c r="H27" s="107" t="s">
        <v>251</v>
      </c>
      <c r="I27" s="107" t="s">
        <v>259</v>
      </c>
      <c r="J27" s="107" t="s">
        <v>267</v>
      </c>
      <c r="K27" s="107" t="s">
        <v>275</v>
      </c>
      <c r="L27" s="107" t="s">
        <v>282</v>
      </c>
      <c r="M27" s="107" t="s">
        <v>285</v>
      </c>
      <c r="N27" s="107" t="s">
        <v>304</v>
      </c>
      <c r="O27" s="107" t="s">
        <v>603</v>
      </c>
      <c r="P27" s="107" t="s">
        <v>611</v>
      </c>
      <c r="Q27" s="107" t="s">
        <v>617</v>
      </c>
      <c r="R27" s="107" t="s">
        <v>625</v>
      </c>
      <c r="S27" s="107" t="s">
        <v>633</v>
      </c>
      <c r="T27" s="107" t="s">
        <v>640</v>
      </c>
      <c r="U27" s="107" t="s">
        <v>648</v>
      </c>
      <c r="V27" s="107" t="s">
        <v>655</v>
      </c>
      <c r="W27" s="107" t="s">
        <v>1936</v>
      </c>
      <c r="X27" s="107"/>
      <c r="Y27" s="107"/>
      <c r="Z27" s="107"/>
      <c r="AA27" s="107"/>
      <c r="AB27" s="107"/>
      <c r="AC27" s="107"/>
      <c r="AD27" s="107"/>
      <c r="AE27" s="107"/>
      <c r="AF27" s="107"/>
      <c r="AG27" s="107"/>
      <c r="AH27" s="107"/>
      <c r="AI27" s="107"/>
      <c r="AJ27" s="107"/>
      <c r="AK27" s="107"/>
      <c r="AL27" s="107"/>
      <c r="AM27" s="107"/>
      <c r="AN27" s="107"/>
      <c r="AO27" s="107"/>
      <c r="AP27" s="107"/>
      <c r="AQ27" s="107"/>
      <c r="AR27" s="107"/>
      <c r="AS27" s="107"/>
      <c r="AT27" s="107"/>
      <c r="AU27" s="115"/>
    </row>
    <row r="28" spans="1:47" ht="60" customHeight="1" x14ac:dyDescent="0.35">
      <c r="A28" s="113" t="s">
        <v>3487</v>
      </c>
      <c r="B28" s="103" t="s">
        <v>3488</v>
      </c>
      <c r="C28" s="104" t="s">
        <v>3489</v>
      </c>
      <c r="D28" s="104" t="s">
        <v>28</v>
      </c>
      <c r="E28" s="104" t="s">
        <v>28</v>
      </c>
      <c r="F28" s="105" t="s">
        <v>3490</v>
      </c>
      <c r="G28" s="106" t="str">
        <f>IF(COUNTIF(H28:AU28,"&lt;&gt;")=0,"",SUMPRODUCT(((Recommendations[ImplStatus]="Implemented")+(Recommendations[ImplStatus]="Compensated"))*ISNUMBER(MATCH(Recommendations[Id],H28:AU28,0)))/COUNTIF(H28:AU28,"&lt;&gt;"))</f>
        <v/>
      </c>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7"/>
      <c r="AI28" s="107"/>
      <c r="AJ28" s="107"/>
      <c r="AK28" s="107"/>
      <c r="AL28" s="107"/>
      <c r="AM28" s="107"/>
      <c r="AN28" s="107"/>
      <c r="AO28" s="107"/>
      <c r="AP28" s="107"/>
      <c r="AQ28" s="107"/>
      <c r="AR28" s="107"/>
      <c r="AS28" s="107"/>
      <c r="AT28" s="107"/>
      <c r="AU28" s="115"/>
    </row>
    <row r="29" spans="1:47" ht="60" customHeight="1" x14ac:dyDescent="0.35">
      <c r="A29" s="113" t="s">
        <v>3491</v>
      </c>
      <c r="B29" s="103" t="s">
        <v>3492</v>
      </c>
      <c r="C29" s="104" t="s">
        <v>3493</v>
      </c>
      <c r="D29" s="104" t="s">
        <v>3494</v>
      </c>
      <c r="E29" s="104" t="s">
        <v>3495</v>
      </c>
      <c r="F29" s="105" t="s">
        <v>3496</v>
      </c>
      <c r="G29" s="106">
        <f>IF(COUNTIF(H29:AU29,"&lt;&gt;")=0,"",SUMPRODUCT(((Recommendations[ImplStatus]="Implemented")+(Recommendations[ImplStatus]="Compensated"))*ISNUMBER(MATCH(Recommendations[Id],H29:AU29,0)))/COUNTIF(H29:AU29,"&lt;&gt;"))</f>
        <v>0</v>
      </c>
      <c r="H29" s="107" t="s">
        <v>165</v>
      </c>
      <c r="I29" s="107" t="s">
        <v>173</v>
      </c>
      <c r="J29" s="107" t="s">
        <v>181</v>
      </c>
      <c r="K29" s="107" t="s">
        <v>1430</v>
      </c>
      <c r="L29" s="107" t="s">
        <v>1438</v>
      </c>
      <c r="M29" s="107" t="s">
        <v>1446</v>
      </c>
      <c r="N29" s="107" t="s">
        <v>1458</v>
      </c>
      <c r="O29" s="107" t="s">
        <v>1702</v>
      </c>
      <c r="P29" s="107"/>
      <c r="Q29" s="107"/>
      <c r="R29" s="107"/>
      <c r="S29" s="107"/>
      <c r="T29" s="107"/>
      <c r="U29" s="107"/>
      <c r="V29" s="107"/>
      <c r="W29" s="107"/>
      <c r="X29" s="107"/>
      <c r="Y29" s="107"/>
      <c r="Z29" s="107"/>
      <c r="AA29" s="107"/>
      <c r="AB29" s="107"/>
      <c r="AC29" s="107"/>
      <c r="AD29" s="107"/>
      <c r="AE29" s="107"/>
      <c r="AF29" s="107"/>
      <c r="AG29" s="107"/>
      <c r="AH29" s="107"/>
      <c r="AI29" s="107"/>
      <c r="AJ29" s="107"/>
      <c r="AK29" s="107"/>
      <c r="AL29" s="107"/>
      <c r="AM29" s="107"/>
      <c r="AN29" s="107"/>
      <c r="AO29" s="107"/>
      <c r="AP29" s="107"/>
      <c r="AQ29" s="107"/>
      <c r="AR29" s="107"/>
      <c r="AS29" s="107"/>
      <c r="AT29" s="107"/>
      <c r="AU29" s="115"/>
    </row>
    <row r="30" spans="1:47" ht="60" customHeight="1" x14ac:dyDescent="0.35">
      <c r="A30" s="113" t="s">
        <v>3497</v>
      </c>
      <c r="B30" s="103" t="s">
        <v>3498</v>
      </c>
      <c r="C30" s="104" t="s">
        <v>3499</v>
      </c>
      <c r="D30" s="104" t="s">
        <v>3500</v>
      </c>
      <c r="E30" s="104" t="s">
        <v>28</v>
      </c>
      <c r="F30" s="105" t="s">
        <v>3501</v>
      </c>
      <c r="G30" s="106" t="str">
        <f>IF(COUNTIF(H30:AU30,"&lt;&gt;")=0,"",SUMPRODUCT(((Recommendations[ImplStatus]="Implemented")+(Recommendations[ImplStatus]="Compensated"))*ISNUMBER(MATCH(Recommendations[Id],H30:AU30,0)))/COUNTIF(H30:AU30,"&lt;&gt;"))</f>
        <v/>
      </c>
      <c r="H30" s="107"/>
      <c r="I30" s="107"/>
      <c r="J30" s="107"/>
      <c r="K30" s="107"/>
      <c r="L30" s="107"/>
      <c r="M30" s="107"/>
      <c r="N30" s="107"/>
      <c r="O30" s="107"/>
      <c r="P30" s="107"/>
      <c r="Q30" s="107"/>
      <c r="R30" s="107"/>
      <c r="S30" s="107"/>
      <c r="T30" s="107"/>
      <c r="U30" s="107"/>
      <c r="V30" s="107"/>
      <c r="W30" s="107"/>
      <c r="X30" s="107"/>
      <c r="Y30" s="107"/>
      <c r="Z30" s="107"/>
      <c r="AA30" s="107"/>
      <c r="AB30" s="107"/>
      <c r="AC30" s="107"/>
      <c r="AD30" s="107"/>
      <c r="AE30" s="107"/>
      <c r="AF30" s="107"/>
      <c r="AG30" s="107"/>
      <c r="AH30" s="107"/>
      <c r="AI30" s="107"/>
      <c r="AJ30" s="107"/>
      <c r="AK30" s="107"/>
      <c r="AL30" s="107"/>
      <c r="AM30" s="107"/>
      <c r="AN30" s="107"/>
      <c r="AO30" s="107"/>
      <c r="AP30" s="107"/>
      <c r="AQ30" s="107"/>
      <c r="AR30" s="107"/>
      <c r="AS30" s="107"/>
      <c r="AT30" s="107"/>
      <c r="AU30" s="115"/>
    </row>
    <row r="31" spans="1:47" ht="60" customHeight="1" x14ac:dyDescent="0.35">
      <c r="A31" s="113" t="s">
        <v>3502</v>
      </c>
      <c r="B31" s="103" t="s">
        <v>3503</v>
      </c>
      <c r="C31" s="104" t="s">
        <v>3504</v>
      </c>
      <c r="D31" s="104" t="s">
        <v>3505</v>
      </c>
      <c r="E31" s="104" t="s">
        <v>3506</v>
      </c>
      <c r="F31" s="105" t="s">
        <v>3507</v>
      </c>
      <c r="G31" s="106">
        <f>IF(COUNTIF(H31:AU31,"&lt;&gt;")=0,"",SUMPRODUCT(((Recommendations[ImplStatus]="Implemented")+(Recommendations[ImplStatus]="Compensated"))*ISNUMBER(MATCH(Recommendations[Id],H31:AU31,0)))/COUNTIF(H31:AU31,"&lt;&gt;"))</f>
        <v>0</v>
      </c>
      <c r="H31" s="107" t="s">
        <v>329</v>
      </c>
      <c r="I31" s="107" t="s">
        <v>337</v>
      </c>
      <c r="J31" s="107" t="s">
        <v>345</v>
      </c>
      <c r="K31" s="107" t="s">
        <v>353</v>
      </c>
      <c r="L31" s="107" t="s">
        <v>361</v>
      </c>
      <c r="M31" s="107" t="s">
        <v>368</v>
      </c>
      <c r="N31" s="107" t="s">
        <v>376</v>
      </c>
      <c r="O31" s="107" t="s">
        <v>419</v>
      </c>
      <c r="P31" s="107" t="s">
        <v>422</v>
      </c>
      <c r="Q31" s="107" t="s">
        <v>430</v>
      </c>
      <c r="R31" s="107" t="s">
        <v>437</v>
      </c>
      <c r="S31" s="107" t="s">
        <v>460</v>
      </c>
      <c r="T31" s="107" t="s">
        <v>1052</v>
      </c>
      <c r="U31" s="107" t="s">
        <v>1326</v>
      </c>
      <c r="V31" s="107" t="s">
        <v>1333</v>
      </c>
      <c r="W31" s="107" t="s">
        <v>1340</v>
      </c>
      <c r="X31" s="107" t="s">
        <v>1639</v>
      </c>
      <c r="Y31" s="107" t="s">
        <v>1768</v>
      </c>
      <c r="Z31" s="107" t="s">
        <v>1775</v>
      </c>
      <c r="AA31" s="107" t="s">
        <v>1818</v>
      </c>
      <c r="AB31" s="107" t="s">
        <v>2165</v>
      </c>
      <c r="AC31" s="107" t="s">
        <v>2170</v>
      </c>
      <c r="AD31" s="107" t="s">
        <v>2175</v>
      </c>
      <c r="AE31" s="107" t="s">
        <v>2186</v>
      </c>
      <c r="AF31" s="107" t="s">
        <v>2192</v>
      </c>
      <c r="AG31" s="107" t="s">
        <v>2217</v>
      </c>
      <c r="AH31" s="107" t="s">
        <v>2222</v>
      </c>
      <c r="AI31" s="107" t="s">
        <v>2228</v>
      </c>
      <c r="AJ31" s="107" t="s">
        <v>2234</v>
      </c>
      <c r="AK31" s="107" t="s">
        <v>2245</v>
      </c>
      <c r="AL31" s="107" t="s">
        <v>2250</v>
      </c>
      <c r="AM31" s="107" t="s">
        <v>2255</v>
      </c>
      <c r="AN31" s="107" t="s">
        <v>2260</v>
      </c>
      <c r="AO31" s="107"/>
      <c r="AP31" s="107"/>
      <c r="AQ31" s="107"/>
      <c r="AR31" s="107"/>
      <c r="AS31" s="107"/>
      <c r="AT31" s="107"/>
      <c r="AU31" s="115"/>
    </row>
    <row r="32" spans="1:47" ht="60" customHeight="1" x14ac:dyDescent="0.35">
      <c r="A32" s="113" t="s">
        <v>3508</v>
      </c>
      <c r="B32" s="103" t="s">
        <v>3509</v>
      </c>
      <c r="C32" s="104" t="s">
        <v>3510</v>
      </c>
      <c r="D32" s="104" t="s">
        <v>3511</v>
      </c>
      <c r="E32" s="104" t="s">
        <v>3512</v>
      </c>
      <c r="F32" s="105" t="s">
        <v>3513</v>
      </c>
      <c r="G32" s="106" t="str">
        <f>IF(COUNTIF(H32:AU32,"&lt;&gt;")=0,"",SUMPRODUCT(((Recommendations[ImplStatus]="Implemented")+(Recommendations[ImplStatus]="Compensated"))*ISNUMBER(MATCH(Recommendations[Id],H32:AU32,0)))/COUNTIF(H32:AU32,"&lt;&gt;"))</f>
        <v/>
      </c>
      <c r="H32" s="107"/>
      <c r="I32" s="107"/>
      <c r="J32" s="107"/>
      <c r="K32" s="107"/>
      <c r="L32" s="107"/>
      <c r="M32" s="107"/>
      <c r="N32" s="107"/>
      <c r="O32" s="107"/>
      <c r="P32" s="107"/>
      <c r="Q32" s="107"/>
      <c r="R32" s="107"/>
      <c r="S32" s="107"/>
      <c r="T32" s="107"/>
      <c r="U32" s="107"/>
      <c r="V32" s="107"/>
      <c r="W32" s="107"/>
      <c r="X32" s="107"/>
      <c r="Y32" s="107"/>
      <c r="Z32" s="107"/>
      <c r="AA32" s="107"/>
      <c r="AB32" s="107"/>
      <c r="AC32" s="107"/>
      <c r="AD32" s="107"/>
      <c r="AE32" s="107"/>
      <c r="AF32" s="107"/>
      <c r="AG32" s="107"/>
      <c r="AH32" s="107"/>
      <c r="AI32" s="107"/>
      <c r="AJ32" s="107"/>
      <c r="AK32" s="107"/>
      <c r="AL32" s="107"/>
      <c r="AM32" s="107"/>
      <c r="AN32" s="107"/>
      <c r="AO32" s="107"/>
      <c r="AP32" s="107"/>
      <c r="AQ32" s="107"/>
      <c r="AR32" s="107"/>
      <c r="AS32" s="107"/>
      <c r="AT32" s="107"/>
      <c r="AU32" s="115"/>
    </row>
    <row r="33" spans="1:47" ht="60" customHeight="1" x14ac:dyDescent="0.35">
      <c r="A33" s="113" t="s">
        <v>3514</v>
      </c>
      <c r="B33" s="103" t="s">
        <v>3515</v>
      </c>
      <c r="C33" s="104" t="s">
        <v>3516</v>
      </c>
      <c r="D33" s="104" t="s">
        <v>3517</v>
      </c>
      <c r="E33" s="104" t="s">
        <v>28</v>
      </c>
      <c r="F33" s="105" t="s">
        <v>3518</v>
      </c>
      <c r="G33" s="106" t="str">
        <f>IF(COUNTIF(H33:AU33,"&lt;&gt;")=0,"",SUMPRODUCT(((Recommendations[ImplStatus]="Implemented")+(Recommendations[ImplStatus]="Compensated"))*ISNUMBER(MATCH(Recommendations[Id],H33:AU33,0)))/COUNTIF(H33:AU33,"&lt;&gt;"))</f>
        <v/>
      </c>
      <c r="H33" s="107"/>
      <c r="I33" s="107"/>
      <c r="J33" s="107"/>
      <c r="K33" s="107"/>
      <c r="L33" s="107"/>
      <c r="M33" s="107"/>
      <c r="N33" s="107"/>
      <c r="O33" s="107"/>
      <c r="P33" s="107"/>
      <c r="Q33" s="107"/>
      <c r="R33" s="107"/>
      <c r="S33" s="107"/>
      <c r="T33" s="107"/>
      <c r="U33" s="107"/>
      <c r="V33" s="107"/>
      <c r="W33" s="107"/>
      <c r="X33" s="107"/>
      <c r="Y33" s="107"/>
      <c r="Z33" s="107"/>
      <c r="AA33" s="107"/>
      <c r="AB33" s="107"/>
      <c r="AC33" s="107"/>
      <c r="AD33" s="107"/>
      <c r="AE33" s="107"/>
      <c r="AF33" s="107"/>
      <c r="AG33" s="107"/>
      <c r="AH33" s="107"/>
      <c r="AI33" s="107"/>
      <c r="AJ33" s="107"/>
      <c r="AK33" s="107"/>
      <c r="AL33" s="107"/>
      <c r="AM33" s="107"/>
      <c r="AN33" s="107"/>
      <c r="AO33" s="107"/>
      <c r="AP33" s="107"/>
      <c r="AQ33" s="107"/>
      <c r="AR33" s="107"/>
      <c r="AS33" s="107"/>
      <c r="AT33" s="107"/>
      <c r="AU33" s="115"/>
    </row>
    <row r="34" spans="1:47" ht="60" customHeight="1" x14ac:dyDescent="0.35">
      <c r="A34" s="113" t="s">
        <v>3519</v>
      </c>
      <c r="B34" s="103" t="s">
        <v>3520</v>
      </c>
      <c r="C34" s="104" t="s">
        <v>3521</v>
      </c>
      <c r="D34" s="104" t="s">
        <v>3522</v>
      </c>
      <c r="E34" s="104" t="s">
        <v>28</v>
      </c>
      <c r="F34" s="105" t="s">
        <v>3523</v>
      </c>
      <c r="G34" s="106" t="str">
        <f>IF(COUNTIF(H34:AU34,"&lt;&gt;")=0,"",SUMPRODUCT(((Recommendations[ImplStatus]="Implemented")+(Recommendations[ImplStatus]="Compensated"))*ISNUMBER(MATCH(Recommendations[Id],H34:AU34,0)))/COUNTIF(H34:AU34,"&lt;&gt;"))</f>
        <v/>
      </c>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7"/>
      <c r="AR34" s="107"/>
      <c r="AS34" s="107"/>
      <c r="AT34" s="107"/>
      <c r="AU34" s="115"/>
    </row>
    <row r="35" spans="1:47" ht="60" customHeight="1" x14ac:dyDescent="0.35">
      <c r="A35" s="113" t="s">
        <v>3524</v>
      </c>
      <c r="B35" s="103" t="s">
        <v>3525</v>
      </c>
      <c r="C35" s="104" t="s">
        <v>3526</v>
      </c>
      <c r="D35" s="104" t="s">
        <v>3527</v>
      </c>
      <c r="E35" s="104" t="s">
        <v>3528</v>
      </c>
      <c r="F35" s="105" t="s">
        <v>3529</v>
      </c>
      <c r="G35" s="106" t="str">
        <f>IF(COUNTIF(H35:AU35,"&lt;&gt;")=0,"",SUMPRODUCT(((Recommendations[ImplStatus]="Implemented")+(Recommendations[ImplStatus]="Compensated"))*ISNUMBER(MATCH(Recommendations[Id],H35:AU35,0)))/COUNTIF(H35:AU35,"&lt;&gt;"))</f>
        <v/>
      </c>
      <c r="H35" s="107"/>
      <c r="I35" s="107"/>
      <c r="J35" s="107"/>
      <c r="K35" s="107"/>
      <c r="L35" s="107"/>
      <c r="M35" s="107"/>
      <c r="N35" s="107"/>
      <c r="O35" s="107"/>
      <c r="P35" s="107"/>
      <c r="Q35" s="107"/>
      <c r="R35" s="107"/>
      <c r="S35" s="107"/>
      <c r="T35" s="107"/>
      <c r="U35" s="107"/>
      <c r="V35" s="107"/>
      <c r="W35" s="107"/>
      <c r="X35" s="107"/>
      <c r="Y35" s="107"/>
      <c r="Z35" s="107"/>
      <c r="AA35" s="107"/>
      <c r="AB35" s="107"/>
      <c r="AC35" s="107"/>
      <c r="AD35" s="107"/>
      <c r="AE35" s="107"/>
      <c r="AF35" s="107"/>
      <c r="AG35" s="107"/>
      <c r="AH35" s="107"/>
      <c r="AI35" s="107"/>
      <c r="AJ35" s="107"/>
      <c r="AK35" s="107"/>
      <c r="AL35" s="107"/>
      <c r="AM35" s="107"/>
      <c r="AN35" s="107"/>
      <c r="AO35" s="107"/>
      <c r="AP35" s="107"/>
      <c r="AQ35" s="107"/>
      <c r="AR35" s="107"/>
      <c r="AS35" s="107"/>
      <c r="AT35" s="107"/>
      <c r="AU35" s="115"/>
    </row>
    <row r="36" spans="1:47" ht="60" customHeight="1" x14ac:dyDescent="0.35">
      <c r="A36" s="113" t="s">
        <v>3530</v>
      </c>
      <c r="B36" s="103" t="s">
        <v>3531</v>
      </c>
      <c r="C36" s="104" t="s">
        <v>3532</v>
      </c>
      <c r="D36" s="104" t="s">
        <v>3533</v>
      </c>
      <c r="E36" s="104" t="s">
        <v>3534</v>
      </c>
      <c r="F36" s="105" t="s">
        <v>3535</v>
      </c>
      <c r="G36" s="106" t="str">
        <f>IF(COUNTIF(H36:AU36,"&lt;&gt;")=0,"",SUMPRODUCT(((Recommendations[ImplStatus]="Implemented")+(Recommendations[ImplStatus]="Compensated"))*ISNUMBER(MATCH(Recommendations[Id],H36:AU36,0)))/COUNTIF(H36:AU36,"&lt;&gt;"))</f>
        <v/>
      </c>
      <c r="H36" s="107"/>
      <c r="I36" s="107"/>
      <c r="J36" s="107"/>
      <c r="K36" s="107"/>
      <c r="L36" s="107"/>
      <c r="M36" s="107"/>
      <c r="N36" s="107"/>
      <c r="O36" s="107"/>
      <c r="P36" s="107"/>
      <c r="Q36" s="107"/>
      <c r="R36" s="107"/>
      <c r="S36" s="107"/>
      <c r="T36" s="107"/>
      <c r="U36" s="107"/>
      <c r="V36" s="107"/>
      <c r="W36" s="107"/>
      <c r="X36" s="107"/>
      <c r="Y36" s="107"/>
      <c r="Z36" s="107"/>
      <c r="AA36" s="107"/>
      <c r="AB36" s="107"/>
      <c r="AC36" s="107"/>
      <c r="AD36" s="107"/>
      <c r="AE36" s="107"/>
      <c r="AF36" s="107"/>
      <c r="AG36" s="107"/>
      <c r="AH36" s="107"/>
      <c r="AI36" s="107"/>
      <c r="AJ36" s="107"/>
      <c r="AK36" s="107"/>
      <c r="AL36" s="107"/>
      <c r="AM36" s="107"/>
      <c r="AN36" s="107"/>
      <c r="AO36" s="107"/>
      <c r="AP36" s="107"/>
      <c r="AQ36" s="107"/>
      <c r="AR36" s="107"/>
      <c r="AS36" s="107"/>
      <c r="AT36" s="107"/>
      <c r="AU36" s="115"/>
    </row>
    <row r="37" spans="1:47" ht="60" customHeight="1" x14ac:dyDescent="0.35">
      <c r="A37" s="113" t="s">
        <v>3536</v>
      </c>
      <c r="B37" s="103" t="s">
        <v>3537</v>
      </c>
      <c r="C37" s="104" t="s">
        <v>3538</v>
      </c>
      <c r="D37" s="104" t="s">
        <v>3539</v>
      </c>
      <c r="E37" s="104" t="s">
        <v>28</v>
      </c>
      <c r="F37" s="105" t="s">
        <v>3540</v>
      </c>
      <c r="G37" s="106">
        <f>IF(COUNTIF(H37:AU37,"&lt;&gt;")=0,"",SUMPRODUCT(((Recommendations[ImplStatus]="Implemented")+(Recommendations[ImplStatus]="Compensated"))*ISNUMBER(MATCH(Recommendations[Id],H37:AU37,0)))/COUNTIF(H37:AU37,"&lt;&gt;"))</f>
        <v>0</v>
      </c>
      <c r="H37" s="107" t="s">
        <v>1316</v>
      </c>
      <c r="I37" s="107" t="s">
        <v>1324</v>
      </c>
      <c r="J37" s="107"/>
      <c r="K37" s="107"/>
      <c r="L37" s="107"/>
      <c r="M37" s="107"/>
      <c r="N37" s="107"/>
      <c r="O37" s="107"/>
      <c r="P37" s="107"/>
      <c r="Q37" s="107"/>
      <c r="R37" s="107"/>
      <c r="S37" s="107"/>
      <c r="T37" s="107"/>
      <c r="U37" s="107"/>
      <c r="V37" s="107"/>
      <c r="W37" s="107"/>
      <c r="X37" s="107"/>
      <c r="Y37" s="107"/>
      <c r="Z37" s="107"/>
      <c r="AA37" s="107"/>
      <c r="AB37" s="107"/>
      <c r="AC37" s="107"/>
      <c r="AD37" s="107"/>
      <c r="AE37" s="107"/>
      <c r="AF37" s="107"/>
      <c r="AG37" s="107"/>
      <c r="AH37" s="107"/>
      <c r="AI37" s="107"/>
      <c r="AJ37" s="107"/>
      <c r="AK37" s="107"/>
      <c r="AL37" s="107"/>
      <c r="AM37" s="107"/>
      <c r="AN37" s="107"/>
      <c r="AO37" s="107"/>
      <c r="AP37" s="107"/>
      <c r="AQ37" s="107"/>
      <c r="AR37" s="107"/>
      <c r="AS37" s="107"/>
      <c r="AT37" s="107"/>
      <c r="AU37" s="115"/>
    </row>
    <row r="38" spans="1:47" ht="60" customHeight="1" x14ac:dyDescent="0.35">
      <c r="A38" s="113" t="s">
        <v>3541</v>
      </c>
      <c r="B38" s="103" t="s">
        <v>3542</v>
      </c>
      <c r="C38" s="104" t="s">
        <v>3543</v>
      </c>
      <c r="D38" s="104" t="s">
        <v>3544</v>
      </c>
      <c r="E38" s="104" t="s">
        <v>3545</v>
      </c>
      <c r="F38" s="105" t="s">
        <v>3546</v>
      </c>
      <c r="G38" s="106" t="str">
        <f>IF(COUNTIF(H38:AU38,"&lt;&gt;")=0,"",SUMPRODUCT(((Recommendations[ImplStatus]="Implemented")+(Recommendations[ImplStatus]="Compensated"))*ISNUMBER(MATCH(Recommendations[Id],H38:AU38,0)))/COUNTIF(H38:AU38,"&lt;&gt;"))</f>
        <v/>
      </c>
      <c r="H38" s="107"/>
      <c r="I38" s="107"/>
      <c r="J38" s="107"/>
      <c r="K38" s="107"/>
      <c r="L38" s="107"/>
      <c r="M38" s="107"/>
      <c r="N38" s="107"/>
      <c r="O38" s="107"/>
      <c r="P38" s="107"/>
      <c r="Q38" s="107"/>
      <c r="R38" s="107"/>
      <c r="S38" s="107"/>
      <c r="T38" s="107"/>
      <c r="U38" s="107"/>
      <c r="V38" s="107"/>
      <c r="W38" s="107"/>
      <c r="X38" s="107"/>
      <c r="Y38" s="107"/>
      <c r="Z38" s="107"/>
      <c r="AA38" s="107"/>
      <c r="AB38" s="107"/>
      <c r="AC38" s="107"/>
      <c r="AD38" s="107"/>
      <c r="AE38" s="107"/>
      <c r="AF38" s="107"/>
      <c r="AG38" s="107"/>
      <c r="AH38" s="107"/>
      <c r="AI38" s="107"/>
      <c r="AJ38" s="107"/>
      <c r="AK38" s="107"/>
      <c r="AL38" s="107"/>
      <c r="AM38" s="107"/>
      <c r="AN38" s="107"/>
      <c r="AO38" s="107"/>
      <c r="AP38" s="107"/>
      <c r="AQ38" s="107"/>
      <c r="AR38" s="107"/>
      <c r="AS38" s="107"/>
      <c r="AT38" s="107"/>
      <c r="AU38" s="115"/>
    </row>
    <row r="39" spans="1:47" ht="60" customHeight="1" x14ac:dyDescent="0.35">
      <c r="A39" s="113" t="s">
        <v>3547</v>
      </c>
      <c r="B39" s="103" t="s">
        <v>3548</v>
      </c>
      <c r="C39" s="104" t="s">
        <v>3549</v>
      </c>
      <c r="D39" s="104" t="s">
        <v>3550</v>
      </c>
      <c r="E39" s="104" t="s">
        <v>28</v>
      </c>
      <c r="F39" s="105" t="s">
        <v>3551</v>
      </c>
      <c r="G39" s="106" t="str">
        <f>IF(COUNTIF(H39:AU39,"&lt;&gt;")=0,"",SUMPRODUCT(((Recommendations[ImplStatus]="Implemented")+(Recommendations[ImplStatus]="Compensated"))*ISNUMBER(MATCH(Recommendations[Id],H39:AU39,0)))/COUNTIF(H39:AU39,"&lt;&gt;"))</f>
        <v/>
      </c>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15"/>
    </row>
    <row r="40" spans="1:47" ht="60" customHeight="1" x14ac:dyDescent="0.35">
      <c r="A40" s="113" t="s">
        <v>3552</v>
      </c>
      <c r="B40" s="103" t="s">
        <v>3553</v>
      </c>
      <c r="C40" s="104" t="s">
        <v>3554</v>
      </c>
      <c r="D40" s="104" t="s">
        <v>3555</v>
      </c>
      <c r="E40" s="104" t="s">
        <v>3556</v>
      </c>
      <c r="F40" s="105" t="s">
        <v>3557</v>
      </c>
      <c r="G40" s="106" t="str">
        <f>IF(COUNTIF(H40:AU40,"&lt;&gt;")=0,"",SUMPRODUCT(((Recommendations[ImplStatus]="Implemented")+(Recommendations[ImplStatus]="Compensated"))*ISNUMBER(MATCH(Recommendations[Id],H40:AU40,0)))/COUNTIF(H40:AU40,"&lt;&gt;"))</f>
        <v/>
      </c>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15"/>
    </row>
    <row r="41" spans="1:47" ht="60" customHeight="1" x14ac:dyDescent="0.35">
      <c r="A41" s="113" t="s">
        <v>3558</v>
      </c>
      <c r="B41" s="103" t="s">
        <v>3559</v>
      </c>
      <c r="C41" s="104" t="s">
        <v>3560</v>
      </c>
      <c r="D41" s="104" t="s">
        <v>3561</v>
      </c>
      <c r="E41" s="104" t="s">
        <v>3562</v>
      </c>
      <c r="F41" s="105" t="s">
        <v>3563</v>
      </c>
      <c r="G41" s="106">
        <f>IF(COUNTIF(H41:AU41,"&lt;&gt;")=0,"",SUMPRODUCT(((Recommendations[ImplStatus]="Implemented")+(Recommendations[ImplStatus]="Compensated"))*ISNUMBER(MATCH(Recommendations[Id],H41:AU41,0)))/COUNTIF(H41:AU41,"&lt;&gt;"))</f>
        <v>0</v>
      </c>
      <c r="H41" s="107" t="s">
        <v>520</v>
      </c>
      <c r="I41" s="107" t="s">
        <v>528</v>
      </c>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15"/>
    </row>
    <row r="42" spans="1:47" ht="60" customHeight="1" x14ac:dyDescent="0.35">
      <c r="A42" s="113" t="s">
        <v>3564</v>
      </c>
      <c r="B42" s="103" t="s">
        <v>3565</v>
      </c>
      <c r="C42" s="104" t="s">
        <v>3566</v>
      </c>
      <c r="D42" s="104" t="s">
        <v>3567</v>
      </c>
      <c r="E42" s="104" t="s">
        <v>3568</v>
      </c>
      <c r="F42" s="105" t="s">
        <v>3569</v>
      </c>
      <c r="G42" s="106" t="str">
        <f>IF(COUNTIF(H42:AU42,"&lt;&gt;")=0,"",SUMPRODUCT(((Recommendations[ImplStatus]="Implemented")+(Recommendations[ImplStatus]="Compensated"))*ISNUMBER(MATCH(Recommendations[Id],H42:AU42,0)))/COUNTIF(H42:AU42,"&lt;&gt;"))</f>
        <v/>
      </c>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c r="AH42" s="107"/>
      <c r="AI42" s="107"/>
      <c r="AJ42" s="107"/>
      <c r="AK42" s="107"/>
      <c r="AL42" s="107"/>
      <c r="AM42" s="107"/>
      <c r="AN42" s="107"/>
      <c r="AO42" s="107"/>
      <c r="AP42" s="107"/>
      <c r="AQ42" s="107"/>
      <c r="AR42" s="107"/>
      <c r="AS42" s="107"/>
      <c r="AT42" s="107"/>
      <c r="AU42" s="115"/>
    </row>
    <row r="43" spans="1:47" ht="60" customHeight="1" x14ac:dyDescent="0.35">
      <c r="A43" s="113" t="s">
        <v>3570</v>
      </c>
      <c r="B43" s="103" t="s">
        <v>3571</v>
      </c>
      <c r="C43" s="104" t="s">
        <v>3572</v>
      </c>
      <c r="D43" s="104" t="s">
        <v>3573</v>
      </c>
      <c r="E43" s="104" t="s">
        <v>3574</v>
      </c>
      <c r="F43" s="105" t="s">
        <v>3575</v>
      </c>
      <c r="G43" s="106" t="str">
        <f>IF(COUNTIF(H43:AU43,"&lt;&gt;")=0,"",SUMPRODUCT(((Recommendations[ImplStatus]="Implemented")+(Recommendations[ImplStatus]="Compensated"))*ISNUMBER(MATCH(Recommendations[Id],H43:AU43,0)))/COUNTIF(H43:AU43,"&lt;&gt;"))</f>
        <v/>
      </c>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c r="AH43" s="107"/>
      <c r="AI43" s="107"/>
      <c r="AJ43" s="107"/>
      <c r="AK43" s="107"/>
      <c r="AL43" s="107"/>
      <c r="AM43" s="107"/>
      <c r="AN43" s="107"/>
      <c r="AO43" s="107"/>
      <c r="AP43" s="107"/>
      <c r="AQ43" s="107"/>
      <c r="AR43" s="107"/>
      <c r="AS43" s="107"/>
      <c r="AT43" s="107"/>
      <c r="AU43" s="115"/>
    </row>
    <row r="44" spans="1:47" ht="60" customHeight="1" x14ac:dyDescent="0.35">
      <c r="A44" s="113" t="s">
        <v>3576</v>
      </c>
      <c r="B44" s="103" t="s">
        <v>3577</v>
      </c>
      <c r="C44" s="104" t="s">
        <v>3578</v>
      </c>
      <c r="D44" s="104" t="s">
        <v>3579</v>
      </c>
      <c r="E44" s="104" t="s">
        <v>28</v>
      </c>
      <c r="F44" s="105" t="s">
        <v>3580</v>
      </c>
      <c r="G44" s="106">
        <f>IF(COUNTIF(H44:AU44,"&lt;&gt;")=0,"",SUMPRODUCT(((Recommendations[ImplStatus]="Implemented")+(Recommendations[ImplStatus]="Compensated"))*ISNUMBER(MATCH(Recommendations[Id],H44:AU44,0)))/COUNTIF(H44:AU44,"&lt;&gt;"))</f>
        <v>0</v>
      </c>
      <c r="H44" s="107" t="s">
        <v>829</v>
      </c>
      <c r="I44" s="107" t="s">
        <v>837</v>
      </c>
      <c r="J44" s="107" t="s">
        <v>2045</v>
      </c>
      <c r="K44" s="107" t="s">
        <v>2352</v>
      </c>
      <c r="L44" s="107"/>
      <c r="M44" s="107"/>
      <c r="N44" s="107"/>
      <c r="O44" s="107"/>
      <c r="P44" s="107"/>
      <c r="Q44" s="107"/>
      <c r="R44" s="107"/>
      <c r="S44" s="107"/>
      <c r="T44" s="107"/>
      <c r="U44" s="107"/>
      <c r="V44" s="107"/>
      <c r="W44" s="107"/>
      <c r="X44" s="107"/>
      <c r="Y44" s="107"/>
      <c r="Z44" s="107"/>
      <c r="AA44" s="107"/>
      <c r="AB44" s="107"/>
      <c r="AC44" s="107"/>
      <c r="AD44" s="107"/>
      <c r="AE44" s="107"/>
      <c r="AF44" s="107"/>
      <c r="AG44" s="107"/>
      <c r="AH44" s="107"/>
      <c r="AI44" s="107"/>
      <c r="AJ44" s="107"/>
      <c r="AK44" s="107"/>
      <c r="AL44" s="107"/>
      <c r="AM44" s="107"/>
      <c r="AN44" s="107"/>
      <c r="AO44" s="107"/>
      <c r="AP44" s="107"/>
      <c r="AQ44" s="107"/>
      <c r="AR44" s="107"/>
      <c r="AS44" s="107"/>
      <c r="AT44" s="107"/>
      <c r="AU44" s="115"/>
    </row>
    <row r="45" spans="1:47" ht="60" customHeight="1" x14ac:dyDescent="0.35">
      <c r="A45" s="114" t="s">
        <v>3581</v>
      </c>
      <c r="B45" s="108" t="s">
        <v>3582</v>
      </c>
      <c r="C45" s="109" t="s">
        <v>3583</v>
      </c>
      <c r="D45" s="109" t="s">
        <v>3584</v>
      </c>
      <c r="E45" s="109" t="s">
        <v>3585</v>
      </c>
      <c r="F45" s="110" t="s">
        <v>3586</v>
      </c>
      <c r="G45" s="111" t="str">
        <f>IF(COUNTIF(H45:AU45,"&lt;&gt;")=0,"",SUMPRODUCT(((Recommendations[ImplStatus]="Implemented")+(Recommendations[ImplStatus]="Compensated"))*ISNUMBER(MATCH(Recommendations[Id],H45:AU45,0)))/COUNTIF(H45:AU45,"&lt;&gt;"))</f>
        <v/>
      </c>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112"/>
      <c r="AM45" s="112"/>
      <c r="AN45" s="112"/>
      <c r="AO45" s="112"/>
      <c r="AP45" s="112"/>
      <c r="AQ45" s="112"/>
      <c r="AR45" s="112"/>
      <c r="AS45" s="112"/>
      <c r="AT45" s="112"/>
      <c r="AU45" s="116"/>
    </row>
    <row r="49" spans="1:4" ht="32" customHeight="1" x14ac:dyDescent="0.35">
      <c r="A49" s="262" t="s">
        <v>2411</v>
      </c>
      <c r="B49" s="262"/>
      <c r="C49" s="262"/>
      <c r="D49" s="262"/>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IFERROR(INDEX('Recommendations'!$J$2:$J$415, MATCH(H2,'Recommendations'!$B$2:$B$415,0))="Implemented", FALSE))</xm:f>
            <x14:dxf>
              <font>
                <color rgb="FF000000"/>
              </font>
              <fill>
                <patternFill>
                  <bgColor rgb="FF3C7D22"/>
                </patternFill>
              </fill>
            </x14:dxf>
          </x14:cfRule>
          <x14:cfRule type="expression" priority="2" id="{00000000-000E-0000-0500-000002000000}">
            <xm:f>AND(H2&lt;&gt;"", IFERROR(INDEX('Recommendations'!$J$2:$J$415, MATCH(H2,'Recommendations'!$B$2:$B$415,0))="Compensated", FALSE))</xm:f>
            <x14:dxf>
              <font>
                <color rgb="FF000000"/>
              </font>
              <fill>
                <patternFill>
                  <bgColor rgb="FFC6E0B4"/>
                </patternFill>
              </fill>
            </x14:dxf>
          </x14:cfRule>
          <x14:cfRule type="expression" priority="3" id="{00000000-000E-0000-0500-000003000000}">
            <xm:f>AND(H2&lt;&gt;"", IFERROR(INDEX('Recommendations'!$J$2:$J$415, MATCH(H2,'Recommendations'!$B$2:$B$415,0))="Testing", FALSE))</xm:f>
            <x14:dxf>
              <font>
                <color rgb="FF000000"/>
              </font>
              <fill>
                <patternFill>
                  <bgColor rgb="FFFFC000"/>
                </patternFill>
              </fill>
            </x14:dxf>
          </x14:cfRule>
          <x14:cfRule type="expression" priority="4" id="{00000000-000E-0000-0500-000004000000}">
            <xm:f>AND(H2&lt;&gt;"", IFERROR(INDEX('Recommendations'!$J$2:$J$415, MATCH(H2,'Recommendations'!$B$2:$B$415,0))="Failed", FALSE))</xm:f>
            <x14:dxf>
              <font>
                <color rgb="FF000000"/>
              </font>
              <fill>
                <patternFill>
                  <bgColor rgb="FFD82891"/>
                </patternFill>
              </fill>
            </x14:dxf>
          </x14:cfRule>
          <x14:cfRule type="expression" priority="5" id="{00000000-000E-0000-0500-000005000000}">
            <xm:f>AND(H2&lt;&gt;"", IFERROR(INDEX('Recommendations'!$J$2:$J$415, MATCH(H2,'Recommendations'!$B$2:$B$415,0))="Risk Accepted", FALSE))</xm:f>
            <x14:dxf>
              <font>
                <color rgb="FF000000"/>
              </font>
              <fill>
                <patternFill>
                  <bgColor rgb="FFD9D9D9"/>
                </patternFill>
              </fill>
            </x14:dxf>
          </x14:cfRule>
          <x14:cfRule type="expression" priority="6" id="{00000000-000E-0000-0500-000006000000}">
            <xm:f>AND(H2&lt;&gt;"", IFERROR(INDEX('Recommendations'!$J$2:$J$415, MATCH(H2,'Recommendations'!$B$2:$B$415,0))="N/A",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1" t="s">
        <v>3587</v>
      </c>
      <c r="B1" s="142" t="s">
        <v>2641</v>
      </c>
      <c r="C1" s="142" t="s">
        <v>1</v>
      </c>
      <c r="D1" s="142" t="s">
        <v>2642</v>
      </c>
      <c r="E1" s="142" t="s">
        <v>3588</v>
      </c>
      <c r="F1" s="142" t="s">
        <v>3589</v>
      </c>
      <c r="G1" s="142" t="s">
        <v>3590</v>
      </c>
      <c r="H1" s="142" t="s">
        <v>3591</v>
      </c>
      <c r="I1" s="142" t="s">
        <v>2647</v>
      </c>
      <c r="J1" s="142" t="s">
        <v>2648</v>
      </c>
      <c r="K1" s="142" t="s">
        <v>2649</v>
      </c>
      <c r="L1" s="142" t="s">
        <v>2650</v>
      </c>
      <c r="M1" s="142" t="s">
        <v>2651</v>
      </c>
      <c r="N1" s="142" t="s">
        <v>2652</v>
      </c>
      <c r="O1" s="142" t="s">
        <v>2653</v>
      </c>
      <c r="P1" s="142" t="s">
        <v>2654</v>
      </c>
      <c r="Q1" s="142" t="s">
        <v>2655</v>
      </c>
      <c r="R1" s="142" t="s">
        <v>2656</v>
      </c>
      <c r="S1" s="142" t="s">
        <v>2657</v>
      </c>
      <c r="T1" s="142" t="s">
        <v>2658</v>
      </c>
      <c r="U1" s="142" t="s">
        <v>2659</v>
      </c>
      <c r="V1" s="142" t="s">
        <v>2660</v>
      </c>
      <c r="W1" s="142" t="s">
        <v>2661</v>
      </c>
      <c r="X1" s="142" t="s">
        <v>2662</v>
      </c>
      <c r="Y1" s="142" t="s">
        <v>2663</v>
      </c>
      <c r="Z1" s="142" t="s">
        <v>2664</v>
      </c>
      <c r="AA1" s="142" t="s">
        <v>2665</v>
      </c>
      <c r="AB1" s="142" t="s">
        <v>2666</v>
      </c>
      <c r="AC1" s="142" t="s">
        <v>2667</v>
      </c>
      <c r="AD1" s="142" t="s">
        <v>2668</v>
      </c>
      <c r="AE1" s="142" t="s">
        <v>2669</v>
      </c>
      <c r="AF1" s="142" t="s">
        <v>2670</v>
      </c>
      <c r="AG1" s="142" t="s">
        <v>2671</v>
      </c>
      <c r="AH1" s="142" t="s">
        <v>2672</v>
      </c>
      <c r="AI1" s="142" t="s">
        <v>2673</v>
      </c>
      <c r="AJ1" s="142" t="s">
        <v>2674</v>
      </c>
      <c r="AK1" s="142" t="s">
        <v>2675</v>
      </c>
      <c r="AL1" s="142" t="s">
        <v>2676</v>
      </c>
      <c r="AM1" s="142" t="s">
        <v>2677</v>
      </c>
      <c r="AN1" s="142" t="s">
        <v>2678</v>
      </c>
      <c r="AO1" s="142" t="s">
        <v>2679</v>
      </c>
      <c r="AP1" s="142" t="s">
        <v>2680</v>
      </c>
      <c r="AQ1" s="142" t="s">
        <v>2681</v>
      </c>
      <c r="AR1" s="142" t="s">
        <v>2682</v>
      </c>
      <c r="AS1" s="142" t="s">
        <v>2683</v>
      </c>
      <c r="AT1" s="142" t="s">
        <v>2684</v>
      </c>
      <c r="AU1" s="142" t="s">
        <v>2685</v>
      </c>
      <c r="AV1" s="142" t="s">
        <v>2686</v>
      </c>
      <c r="AW1" s="143" t="s">
        <v>2687</v>
      </c>
    </row>
    <row r="2" spans="1:49" ht="60" customHeight="1" outlineLevel="1" x14ac:dyDescent="0.35">
      <c r="A2" s="135" t="s">
        <v>3592</v>
      </c>
      <c r="B2" s="121"/>
      <c r="C2" s="120" t="s">
        <v>3593</v>
      </c>
      <c r="D2" s="124"/>
      <c r="E2" s="124"/>
      <c r="F2" s="124"/>
      <c r="G2" s="124"/>
      <c r="H2" s="124"/>
      <c r="I2" s="126" t="str">
        <f>IF(COUNTIF(J2:AW2,"&lt;&gt;")=0,"",SUMPRODUCT(((Recommendations[ImplStatus]="Implemented")+(Recommendations[ImplStatus]="Compensated"))*ISNUMBER(MATCH(Recommendations[Id],J2:AW2,0)))/COUNTIF(J2:AW2,"&lt;&gt;"))</f>
        <v/>
      </c>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38"/>
    </row>
    <row r="3" spans="1:49" ht="60" customHeight="1" x14ac:dyDescent="0.35">
      <c r="A3" s="136" t="s">
        <v>3592</v>
      </c>
      <c r="B3" s="122" t="s">
        <v>2858</v>
      </c>
      <c r="C3" s="123" t="s">
        <v>3594</v>
      </c>
      <c r="D3" s="125" t="s">
        <v>3595</v>
      </c>
      <c r="E3" s="125" t="s">
        <v>3596</v>
      </c>
      <c r="F3" s="125" t="s">
        <v>3597</v>
      </c>
      <c r="G3" s="125" t="s">
        <v>3598</v>
      </c>
      <c r="H3" s="125" t="s">
        <v>3599</v>
      </c>
      <c r="I3" s="127">
        <f>IF(COUNTIF(J3:AW3,"&lt;&gt;")=0,"",SUMPRODUCT(((Recommendations[ImplStatus]="Implemented")+(Recommendations[ImplStatus]="Compensated"))*ISNUMBER(MATCH(Recommendations[Id],J3:AW3,0)))/COUNTIF(J3:AW3,"&lt;&gt;"))</f>
        <v>0</v>
      </c>
      <c r="J3" s="129" t="s">
        <v>2145</v>
      </c>
      <c r="K3" s="129" t="s">
        <v>2158</v>
      </c>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c r="AQ3" s="129"/>
      <c r="AR3" s="129"/>
      <c r="AS3" s="129"/>
      <c r="AT3" s="129"/>
      <c r="AU3" s="129"/>
      <c r="AV3" s="129"/>
      <c r="AW3" s="139"/>
    </row>
    <row r="4" spans="1:49" ht="60" customHeight="1" x14ac:dyDescent="0.35">
      <c r="A4" s="136" t="s">
        <v>3592</v>
      </c>
      <c r="B4" s="122" t="s">
        <v>3600</v>
      </c>
      <c r="C4" s="123" t="s">
        <v>3601</v>
      </c>
      <c r="D4" s="125" t="s">
        <v>3602</v>
      </c>
      <c r="E4" s="125" t="s">
        <v>3603</v>
      </c>
      <c r="F4" s="125" t="s">
        <v>3604</v>
      </c>
      <c r="G4" s="125" t="s">
        <v>3605</v>
      </c>
      <c r="H4" s="125" t="s">
        <v>3606</v>
      </c>
      <c r="I4" s="127">
        <f>IF(COUNTIF(J4:AW4,"&lt;&gt;")=0,"",SUMPRODUCT(((Recommendations[ImplStatus]="Implemented")+(Recommendations[ImplStatus]="Compensated"))*ISNUMBER(MATCH(Recommendations[Id],J4:AW4,0)))/COUNTIF(J4:AW4,"&lt;&gt;"))</f>
        <v>0</v>
      </c>
      <c r="J4" s="129" t="s">
        <v>460</v>
      </c>
      <c r="K4" s="129" t="s">
        <v>603</v>
      </c>
      <c r="L4" s="129" t="s">
        <v>611</v>
      </c>
      <c r="M4" s="129" t="s">
        <v>617</v>
      </c>
      <c r="N4" s="129" t="s">
        <v>625</v>
      </c>
      <c r="O4" s="129" t="s">
        <v>633</v>
      </c>
      <c r="P4" s="129" t="s">
        <v>640</v>
      </c>
      <c r="Q4" s="129" t="s">
        <v>648</v>
      </c>
      <c r="R4" s="129" t="s">
        <v>655</v>
      </c>
      <c r="S4" s="129" t="s">
        <v>1710</v>
      </c>
      <c r="T4" s="129" t="s">
        <v>1721</v>
      </c>
      <c r="U4" s="129" t="s">
        <v>1729</v>
      </c>
      <c r="V4" s="129" t="s">
        <v>1737</v>
      </c>
      <c r="W4" s="129" t="s">
        <v>1768</v>
      </c>
      <c r="X4" s="129" t="s">
        <v>1775</v>
      </c>
      <c r="Y4" s="129" t="s">
        <v>1787</v>
      </c>
      <c r="Z4" s="129" t="s">
        <v>1936</v>
      </c>
      <c r="AA4" s="129" t="s">
        <v>1952</v>
      </c>
      <c r="AB4" s="129" t="s">
        <v>2140</v>
      </c>
      <c r="AC4" s="129" t="s">
        <v>2152</v>
      </c>
      <c r="AD4" s="129" t="s">
        <v>2192</v>
      </c>
      <c r="AE4" s="129" t="s">
        <v>2199</v>
      </c>
      <c r="AF4" s="129" t="s">
        <v>2205</v>
      </c>
      <c r="AG4" s="129" t="s">
        <v>2211</v>
      </c>
      <c r="AH4" s="129"/>
      <c r="AI4" s="129"/>
      <c r="AJ4" s="129"/>
      <c r="AK4" s="129"/>
      <c r="AL4" s="129"/>
      <c r="AM4" s="129"/>
      <c r="AN4" s="129"/>
      <c r="AO4" s="129"/>
      <c r="AP4" s="129"/>
      <c r="AQ4" s="129"/>
      <c r="AR4" s="129"/>
      <c r="AS4" s="129"/>
      <c r="AT4" s="129"/>
      <c r="AU4" s="129"/>
      <c r="AV4" s="129"/>
      <c r="AW4" s="139"/>
    </row>
    <row r="5" spans="1:49" ht="60" customHeight="1" x14ac:dyDescent="0.35">
      <c r="A5" s="136" t="s">
        <v>3592</v>
      </c>
      <c r="B5" s="122" t="s">
        <v>3607</v>
      </c>
      <c r="C5" s="123" t="s">
        <v>3608</v>
      </c>
      <c r="D5" s="125" t="s">
        <v>3609</v>
      </c>
      <c r="E5" s="125" t="s">
        <v>3610</v>
      </c>
      <c r="F5" s="125" t="s">
        <v>3611</v>
      </c>
      <c r="G5" s="125" t="s">
        <v>3612</v>
      </c>
      <c r="H5" s="125" t="s">
        <v>3613</v>
      </c>
      <c r="I5" s="127">
        <f>IF(COUNTIF(J5:AW5,"&lt;&gt;")=0,"",SUMPRODUCT(((Recommendations[ImplStatus]="Implemented")+(Recommendations[ImplStatus]="Compensated"))*ISNUMBER(MATCH(Recommendations[Id],J5:AW5,0)))/COUNTIF(J5:AW5,"&lt;&gt;"))</f>
        <v>0</v>
      </c>
      <c r="J5" s="129" t="s">
        <v>1284</v>
      </c>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39"/>
    </row>
    <row r="6" spans="1:49" ht="60" customHeight="1" x14ac:dyDescent="0.35">
      <c r="A6" s="136" t="s">
        <v>3592</v>
      </c>
      <c r="B6" s="122" t="s">
        <v>3614</v>
      </c>
      <c r="C6" s="123" t="s">
        <v>3615</v>
      </c>
      <c r="D6" s="125" t="s">
        <v>3616</v>
      </c>
      <c r="E6" s="125" t="s">
        <v>3617</v>
      </c>
      <c r="F6" s="125" t="s">
        <v>3618</v>
      </c>
      <c r="G6" s="125" t="s">
        <v>3619</v>
      </c>
      <c r="H6" s="125" t="s">
        <v>3620</v>
      </c>
      <c r="I6" s="127" t="str">
        <f>IF(COUNTIF(J6:AW6,"&lt;&gt;")=0,"",SUMPRODUCT(((Recommendations[ImplStatus]="Implemented")+(Recommendations[ImplStatus]="Compensated"))*ISNUMBER(MATCH(Recommendations[Id],J6:AW6,0)))/COUNTIF(J6:AW6,"&lt;&gt;"))</f>
        <v/>
      </c>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39"/>
    </row>
    <row r="7" spans="1:49" ht="60" customHeight="1" x14ac:dyDescent="0.35">
      <c r="A7" s="136" t="s">
        <v>3592</v>
      </c>
      <c r="B7" s="122" t="s">
        <v>3621</v>
      </c>
      <c r="C7" s="123" t="s">
        <v>3622</v>
      </c>
      <c r="D7" s="125" t="s">
        <v>3623</v>
      </c>
      <c r="E7" s="125" t="s">
        <v>3624</v>
      </c>
      <c r="F7" s="125" t="s">
        <v>3625</v>
      </c>
      <c r="G7" s="125" t="s">
        <v>3626</v>
      </c>
      <c r="H7" s="125" t="s">
        <v>3627</v>
      </c>
      <c r="I7" s="127">
        <f>IF(COUNTIF(J7:AW7,"&lt;&gt;")=0,"",SUMPRODUCT(((Recommendations[ImplStatus]="Implemented")+(Recommendations[ImplStatus]="Compensated"))*ISNUMBER(MATCH(Recommendations[Id],J7:AW7,0)))/COUNTIF(J7:AW7,"&lt;&gt;"))</f>
        <v>0</v>
      </c>
      <c r="J7" s="129" t="s">
        <v>251</v>
      </c>
      <c r="K7" s="129" t="s">
        <v>259</v>
      </c>
      <c r="L7" s="129" t="s">
        <v>267</v>
      </c>
      <c r="M7" s="129" t="s">
        <v>275</v>
      </c>
      <c r="N7" s="129" t="s">
        <v>282</v>
      </c>
      <c r="O7" s="129" t="s">
        <v>285</v>
      </c>
      <c r="P7" s="129" t="s">
        <v>304</v>
      </c>
      <c r="Q7" s="129" t="s">
        <v>329</v>
      </c>
      <c r="R7" s="129" t="s">
        <v>337</v>
      </c>
      <c r="S7" s="129" t="s">
        <v>345</v>
      </c>
      <c r="T7" s="129" t="s">
        <v>353</v>
      </c>
      <c r="U7" s="129" t="s">
        <v>361</v>
      </c>
      <c r="V7" s="129" t="s">
        <v>368</v>
      </c>
      <c r="W7" s="129" t="s">
        <v>376</v>
      </c>
      <c r="X7" s="129" t="s">
        <v>460</v>
      </c>
      <c r="Y7" s="129" t="s">
        <v>1076</v>
      </c>
      <c r="Z7" s="129" t="s">
        <v>1326</v>
      </c>
      <c r="AA7" s="129" t="s">
        <v>1333</v>
      </c>
      <c r="AB7" s="129" t="s">
        <v>1340</v>
      </c>
      <c r="AC7" s="129" t="s">
        <v>1639</v>
      </c>
      <c r="AD7" s="129" t="s">
        <v>1655</v>
      </c>
      <c r="AE7" s="129" t="s">
        <v>1818</v>
      </c>
      <c r="AF7" s="129" t="s">
        <v>2101</v>
      </c>
      <c r="AG7" s="129" t="s">
        <v>2108</v>
      </c>
      <c r="AH7" s="129" t="s">
        <v>2165</v>
      </c>
      <c r="AI7" s="129" t="s">
        <v>2170</v>
      </c>
      <c r="AJ7" s="129" t="s">
        <v>2175</v>
      </c>
      <c r="AK7" s="129" t="s">
        <v>2181</v>
      </c>
      <c r="AL7" s="129" t="s">
        <v>2186</v>
      </c>
      <c r="AM7" s="129" t="s">
        <v>2222</v>
      </c>
      <c r="AN7" s="129" t="s">
        <v>2228</v>
      </c>
      <c r="AO7" s="129" t="s">
        <v>2234</v>
      </c>
      <c r="AP7" s="129" t="s">
        <v>2240</v>
      </c>
      <c r="AQ7" s="129" t="s">
        <v>2245</v>
      </c>
      <c r="AR7" s="129" t="s">
        <v>2250</v>
      </c>
      <c r="AS7" s="129" t="s">
        <v>2255</v>
      </c>
      <c r="AT7" s="129" t="s">
        <v>2260</v>
      </c>
      <c r="AU7" s="129" t="s">
        <v>2360</v>
      </c>
      <c r="AV7" s="129" t="s">
        <v>2408</v>
      </c>
      <c r="AW7" s="139"/>
    </row>
    <row r="8" spans="1:49" ht="60" customHeight="1" x14ac:dyDescent="0.35">
      <c r="A8" s="136" t="s">
        <v>3592</v>
      </c>
      <c r="B8" s="122" t="s">
        <v>3628</v>
      </c>
      <c r="C8" s="123" t="s">
        <v>3629</v>
      </c>
      <c r="D8" s="125" t="s">
        <v>3630</v>
      </c>
      <c r="E8" s="125" t="s">
        <v>3631</v>
      </c>
      <c r="F8" s="125" t="s">
        <v>3632</v>
      </c>
      <c r="G8" s="125" t="s">
        <v>3626</v>
      </c>
      <c r="H8" s="125" t="s">
        <v>3633</v>
      </c>
      <c r="I8" s="127" t="str">
        <f>IF(COUNTIF(J8:AW8,"&lt;&gt;")=0,"",SUMPRODUCT(((Recommendations[ImplStatus]="Implemented")+(Recommendations[ImplStatus]="Compensated"))*ISNUMBER(MATCH(Recommendations[Id],J8:AW8,0)))/COUNTIF(J8:AW8,"&lt;&gt;"))</f>
        <v/>
      </c>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39"/>
    </row>
    <row r="9" spans="1:49" ht="60" customHeight="1" x14ac:dyDescent="0.35">
      <c r="A9" s="136" t="s">
        <v>3592</v>
      </c>
      <c r="B9" s="122" t="s">
        <v>3634</v>
      </c>
      <c r="C9" s="123" t="s">
        <v>3635</v>
      </c>
      <c r="D9" s="125" t="s">
        <v>3636</v>
      </c>
      <c r="E9" s="125" t="s">
        <v>3637</v>
      </c>
      <c r="F9" s="125" t="s">
        <v>3638</v>
      </c>
      <c r="G9" s="125" t="s">
        <v>3639</v>
      </c>
      <c r="H9" s="125" t="s">
        <v>3640</v>
      </c>
      <c r="I9" s="127" t="str">
        <f>IF(COUNTIF(J9:AW9,"&lt;&gt;")=0,"",SUMPRODUCT(((Recommendations[ImplStatus]="Implemented")+(Recommendations[ImplStatus]="Compensated"))*ISNUMBER(MATCH(Recommendations[Id],J9:AW9,0)))/COUNTIF(J9:AW9,"&lt;&gt;"))</f>
        <v/>
      </c>
      <c r="J9" s="129"/>
      <c r="K9" s="129"/>
      <c r="L9" s="129"/>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39"/>
    </row>
    <row r="10" spans="1:49" ht="60" customHeight="1" x14ac:dyDescent="0.35">
      <c r="A10" s="136" t="s">
        <v>3592</v>
      </c>
      <c r="B10" s="122" t="s">
        <v>3641</v>
      </c>
      <c r="C10" s="123" t="s">
        <v>3642</v>
      </c>
      <c r="D10" s="125" t="s">
        <v>3643</v>
      </c>
      <c r="E10" s="125" t="s">
        <v>3644</v>
      </c>
      <c r="F10" s="125" t="s">
        <v>3645</v>
      </c>
      <c r="G10" s="125" t="s">
        <v>3646</v>
      </c>
      <c r="H10" s="125" t="s">
        <v>3647</v>
      </c>
      <c r="I10" s="127" t="str">
        <f>IF(COUNTIF(J10:AW10,"&lt;&gt;")=0,"",SUMPRODUCT(((Recommendations[ImplStatus]="Implemented")+(Recommendations[ImplStatus]="Compensated"))*ISNUMBER(MATCH(Recommendations[Id],J10:AW10,0)))/COUNTIF(J10:AW10,"&lt;&gt;"))</f>
        <v/>
      </c>
      <c r="J10" s="129"/>
      <c r="K10" s="129"/>
      <c r="L10" s="129"/>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39"/>
    </row>
    <row r="11" spans="1:49" ht="60" customHeight="1" x14ac:dyDescent="0.35">
      <c r="A11" s="136" t="s">
        <v>3592</v>
      </c>
      <c r="B11" s="122" t="s">
        <v>3648</v>
      </c>
      <c r="C11" s="123" t="s">
        <v>3649</v>
      </c>
      <c r="D11" s="125" t="s">
        <v>3650</v>
      </c>
      <c r="E11" s="125" t="s">
        <v>3651</v>
      </c>
      <c r="F11" s="125" t="s">
        <v>3652</v>
      </c>
      <c r="G11" s="125" t="s">
        <v>3653</v>
      </c>
      <c r="H11" s="125" t="s">
        <v>3654</v>
      </c>
      <c r="I11" s="127" t="str">
        <f>IF(COUNTIF(J11:AW11,"&lt;&gt;")=0,"",SUMPRODUCT(((Recommendations[ImplStatus]="Implemented")+(Recommendations[ImplStatus]="Compensated"))*ISNUMBER(MATCH(Recommendations[Id],J11:AW11,0)))/COUNTIF(J11:AW11,"&lt;&gt;"))</f>
        <v/>
      </c>
      <c r="J11" s="129"/>
      <c r="K11" s="129"/>
      <c r="L11" s="129"/>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39"/>
    </row>
    <row r="12" spans="1:49" ht="60" customHeight="1" x14ac:dyDescent="0.35">
      <c r="A12" s="136" t="s">
        <v>3592</v>
      </c>
      <c r="B12" s="122" t="s">
        <v>3655</v>
      </c>
      <c r="C12" s="123" t="s">
        <v>3656</v>
      </c>
      <c r="D12" s="125" t="s">
        <v>3657</v>
      </c>
      <c r="E12" s="125" t="s">
        <v>3658</v>
      </c>
      <c r="F12" s="125" t="s">
        <v>3659</v>
      </c>
      <c r="G12" s="125" t="s">
        <v>3646</v>
      </c>
      <c r="H12" s="125" t="s">
        <v>3660</v>
      </c>
      <c r="I12" s="127">
        <f>IF(COUNTIF(J12:AW12,"&lt;&gt;")=0,"",SUMPRODUCT(((Recommendations[ImplStatus]="Implemented")+(Recommendations[ImplStatus]="Compensated"))*ISNUMBER(MATCH(Recommendations[Id],J12:AW12,0)))/COUNTIF(J12:AW12,"&lt;&gt;"))</f>
        <v>0</v>
      </c>
      <c r="J12" s="129" t="s">
        <v>288</v>
      </c>
      <c r="K12" s="129" t="s">
        <v>296</v>
      </c>
      <c r="L12" s="129" t="s">
        <v>1537</v>
      </c>
      <c r="M12" s="129" t="s">
        <v>1545</v>
      </c>
      <c r="N12" s="129" t="s">
        <v>1550</v>
      </c>
      <c r="O12" s="129" t="s">
        <v>1557</v>
      </c>
      <c r="P12" s="129" t="s">
        <v>1562</v>
      </c>
      <c r="Q12" s="129" t="s">
        <v>1565</v>
      </c>
      <c r="R12" s="129" t="s">
        <v>1568</v>
      </c>
      <c r="S12" s="129" t="s">
        <v>1571</v>
      </c>
      <c r="T12" s="129" t="s">
        <v>1574</v>
      </c>
      <c r="U12" s="129" t="s">
        <v>1577</v>
      </c>
      <c r="V12" s="129" t="s">
        <v>1580</v>
      </c>
      <c r="W12" s="129" t="s">
        <v>1583</v>
      </c>
      <c r="X12" s="129" t="s">
        <v>1586</v>
      </c>
      <c r="Y12" s="129" t="s">
        <v>1589</v>
      </c>
      <c r="Z12" s="129" t="s">
        <v>2005</v>
      </c>
      <c r="AA12" s="129" t="s">
        <v>2013</v>
      </c>
      <c r="AB12" s="129" t="s">
        <v>2021</v>
      </c>
      <c r="AC12" s="129" t="s">
        <v>2029</v>
      </c>
      <c r="AD12" s="129" t="s">
        <v>2037</v>
      </c>
      <c r="AE12" s="129" t="s">
        <v>2045</v>
      </c>
      <c r="AF12" s="129" t="s">
        <v>2053</v>
      </c>
      <c r="AG12" s="129" t="s">
        <v>2056</v>
      </c>
      <c r="AH12" s="129" t="s">
        <v>2059</v>
      </c>
      <c r="AI12" s="129" t="s">
        <v>2062</v>
      </c>
      <c r="AJ12" s="129"/>
      <c r="AK12" s="129"/>
      <c r="AL12" s="129"/>
      <c r="AM12" s="129"/>
      <c r="AN12" s="129"/>
      <c r="AO12" s="129"/>
      <c r="AP12" s="129"/>
      <c r="AQ12" s="129"/>
      <c r="AR12" s="129"/>
      <c r="AS12" s="129"/>
      <c r="AT12" s="129"/>
      <c r="AU12" s="129"/>
      <c r="AV12" s="129"/>
      <c r="AW12" s="139"/>
    </row>
    <row r="13" spans="1:49" ht="60" customHeight="1" x14ac:dyDescent="0.35">
      <c r="A13" s="136" t="s">
        <v>3592</v>
      </c>
      <c r="B13" s="122" t="s">
        <v>3661</v>
      </c>
      <c r="C13" s="123" t="s">
        <v>3662</v>
      </c>
      <c r="D13" s="125" t="s">
        <v>3663</v>
      </c>
      <c r="E13" s="125" t="s">
        <v>3664</v>
      </c>
      <c r="F13" s="125" t="s">
        <v>3665</v>
      </c>
      <c r="G13" s="125" t="s">
        <v>3646</v>
      </c>
      <c r="H13" s="125" t="s">
        <v>3666</v>
      </c>
      <c r="I13" s="127" t="str">
        <f>IF(COUNTIF(J13:AW13,"&lt;&gt;")=0,"",SUMPRODUCT(((Recommendations[ImplStatus]="Implemented")+(Recommendations[ImplStatus]="Compensated"))*ISNUMBER(MATCH(Recommendations[Id],J13:AW13,0)))/COUNTIF(J13:AW13,"&lt;&gt;"))</f>
        <v/>
      </c>
      <c r="J13" s="129"/>
      <c r="K13" s="129"/>
      <c r="L13" s="129"/>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39"/>
    </row>
    <row r="14" spans="1:49" ht="60" customHeight="1" x14ac:dyDescent="0.35">
      <c r="A14" s="136" t="s">
        <v>3592</v>
      </c>
      <c r="B14" s="122" t="s">
        <v>3667</v>
      </c>
      <c r="C14" s="123" t="s">
        <v>3668</v>
      </c>
      <c r="D14" s="125" t="s">
        <v>3669</v>
      </c>
      <c r="E14" s="125" t="s">
        <v>3670</v>
      </c>
      <c r="F14" s="125" t="s">
        <v>3671</v>
      </c>
      <c r="G14" s="125" t="s">
        <v>3672</v>
      </c>
      <c r="H14" s="125" t="s">
        <v>3673</v>
      </c>
      <c r="I14" s="127" t="str">
        <f>IF(COUNTIF(J14:AW14,"&lt;&gt;")=0,"",SUMPRODUCT(((Recommendations[ImplStatus]="Implemented")+(Recommendations[ImplStatus]="Compensated"))*ISNUMBER(MATCH(Recommendations[Id],J14:AW14,0)))/COUNTIF(J14:AW14,"&lt;&gt;"))</f>
        <v/>
      </c>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39"/>
    </row>
    <row r="15" spans="1:49" ht="60" customHeight="1" x14ac:dyDescent="0.35">
      <c r="A15" s="136" t="s">
        <v>3592</v>
      </c>
      <c r="B15" s="122" t="s">
        <v>3674</v>
      </c>
      <c r="C15" s="123" t="s">
        <v>3675</v>
      </c>
      <c r="D15" s="125" t="s">
        <v>3676</v>
      </c>
      <c r="E15" s="125" t="s">
        <v>3677</v>
      </c>
      <c r="F15" s="125" t="s">
        <v>3678</v>
      </c>
      <c r="G15" s="125" t="s">
        <v>3679</v>
      </c>
      <c r="H15" s="125" t="s">
        <v>3680</v>
      </c>
      <c r="I15" s="127" t="str">
        <f>IF(COUNTIF(J15:AW15,"&lt;&gt;")=0,"",SUMPRODUCT(((Recommendations[ImplStatus]="Implemented")+(Recommendations[ImplStatus]="Compensated"))*ISNUMBER(MATCH(Recommendations[Id],J15:AW15,0)))/COUNTIF(J15:AW15,"&lt;&gt;"))</f>
        <v/>
      </c>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39"/>
    </row>
    <row r="16" spans="1:49" ht="60" customHeight="1" x14ac:dyDescent="0.35">
      <c r="A16" s="136" t="s">
        <v>3592</v>
      </c>
      <c r="B16" s="122" t="s">
        <v>3681</v>
      </c>
      <c r="C16" s="123" t="s">
        <v>3682</v>
      </c>
      <c r="D16" s="125" t="s">
        <v>3683</v>
      </c>
      <c r="E16" s="125" t="s">
        <v>3684</v>
      </c>
      <c r="F16" s="125" t="s">
        <v>3685</v>
      </c>
      <c r="G16" s="125" t="s">
        <v>3686</v>
      </c>
      <c r="H16" s="125" t="s">
        <v>3687</v>
      </c>
      <c r="I16" s="127" t="str">
        <f>IF(COUNTIF(J16:AW16,"&lt;&gt;")=0,"",SUMPRODUCT(((Recommendations[ImplStatus]="Implemented")+(Recommendations[ImplStatus]="Compensated"))*ISNUMBER(MATCH(Recommendations[Id],J16:AW16,0)))/COUNTIF(J16:AW16,"&lt;&gt;"))</f>
        <v/>
      </c>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39"/>
    </row>
    <row r="17" spans="1:49" ht="60" customHeight="1" x14ac:dyDescent="0.35">
      <c r="A17" s="136" t="s">
        <v>3592</v>
      </c>
      <c r="B17" s="122" t="s">
        <v>3688</v>
      </c>
      <c r="C17" s="123" t="s">
        <v>3689</v>
      </c>
      <c r="D17" s="125" t="s">
        <v>3690</v>
      </c>
      <c r="E17" s="125" t="s">
        <v>3691</v>
      </c>
      <c r="F17" s="125" t="s">
        <v>3692</v>
      </c>
      <c r="G17" s="125" t="s">
        <v>3693</v>
      </c>
      <c r="H17" s="125" t="s">
        <v>3694</v>
      </c>
      <c r="I17" s="127" t="str">
        <f>IF(COUNTIF(J17:AW17,"&lt;&gt;")=0,"",SUMPRODUCT(((Recommendations[ImplStatus]="Implemented")+(Recommendations[ImplStatus]="Compensated"))*ISNUMBER(MATCH(Recommendations[Id],J17:AW17,0)))/COUNTIF(J17:AW17,"&lt;&gt;"))</f>
        <v/>
      </c>
      <c r="J17" s="129"/>
      <c r="K17" s="129"/>
      <c r="L17" s="129"/>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39"/>
    </row>
    <row r="18" spans="1:49" ht="60" customHeight="1" x14ac:dyDescent="0.35">
      <c r="A18" s="136" t="s">
        <v>3592</v>
      </c>
      <c r="B18" s="122" t="s">
        <v>3695</v>
      </c>
      <c r="C18" s="123" t="s">
        <v>3696</v>
      </c>
      <c r="D18" s="125" t="s">
        <v>3697</v>
      </c>
      <c r="E18" s="125" t="s">
        <v>3698</v>
      </c>
      <c r="F18" s="125" t="s">
        <v>28</v>
      </c>
      <c r="G18" s="125" t="s">
        <v>28</v>
      </c>
      <c r="H18" s="125" t="s">
        <v>28</v>
      </c>
      <c r="I18" s="127" t="str">
        <f>IF(COUNTIF(J18:AW18,"&lt;&gt;")=0,"",SUMPRODUCT(((Recommendations[ImplStatus]="Implemented")+(Recommendations[ImplStatus]="Compensated"))*ISNUMBER(MATCH(Recommendations[Id],J18:AW18,0)))/COUNTIF(J18:AW18,"&lt;&gt;"))</f>
        <v/>
      </c>
      <c r="J18" s="129"/>
      <c r="K18" s="129"/>
      <c r="L18" s="129"/>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39"/>
    </row>
    <row r="19" spans="1:49" ht="60" customHeight="1" outlineLevel="1" x14ac:dyDescent="0.35">
      <c r="A19" s="135" t="s">
        <v>3699</v>
      </c>
      <c r="B19" s="121"/>
      <c r="C19" s="120" t="s">
        <v>3700</v>
      </c>
      <c r="D19" s="124"/>
      <c r="E19" s="124"/>
      <c r="F19" s="124"/>
      <c r="G19" s="124"/>
      <c r="H19" s="124"/>
      <c r="I19" s="126" t="str">
        <f>IF(COUNTIF(J19:AW19,"&lt;&gt;")=0,"",SUMPRODUCT(((Recommendations[ImplStatus]="Implemented")+(Recommendations[ImplStatus]="Compensated"))*ISNUMBER(MATCH(Recommendations[Id],J19:AW19,0)))/COUNTIF(J19:AW19,"&lt;&gt;"))</f>
        <v/>
      </c>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c r="AS19" s="128"/>
      <c r="AT19" s="128"/>
      <c r="AU19" s="128"/>
      <c r="AV19" s="128"/>
      <c r="AW19" s="138"/>
    </row>
    <row r="20" spans="1:49" ht="60" customHeight="1" x14ac:dyDescent="0.35">
      <c r="A20" s="136" t="s">
        <v>3699</v>
      </c>
      <c r="B20" s="122" t="s">
        <v>3701</v>
      </c>
      <c r="C20" s="123" t="s">
        <v>3702</v>
      </c>
      <c r="D20" s="125" t="s">
        <v>3703</v>
      </c>
      <c r="E20" s="125" t="s">
        <v>3704</v>
      </c>
      <c r="F20" s="125" t="s">
        <v>3705</v>
      </c>
      <c r="G20" s="125" t="s">
        <v>3706</v>
      </c>
      <c r="H20" s="125" t="s">
        <v>3707</v>
      </c>
      <c r="I20" s="127" t="str">
        <f>IF(COUNTIF(J20:AW20,"&lt;&gt;")=0,"",SUMPRODUCT(((Recommendations[ImplStatus]="Implemented")+(Recommendations[ImplStatus]="Compensated"))*ISNUMBER(MATCH(Recommendations[Id],J20:AW20,0)))/COUNTIF(J20:AW20,"&lt;&gt;"))</f>
        <v/>
      </c>
      <c r="J20" s="129"/>
      <c r="K20" s="129"/>
      <c r="L20" s="129"/>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39"/>
    </row>
    <row r="21" spans="1:49" ht="60" customHeight="1" x14ac:dyDescent="0.35">
      <c r="A21" s="136" t="s">
        <v>3699</v>
      </c>
      <c r="B21" s="122" t="s">
        <v>3708</v>
      </c>
      <c r="C21" s="123" t="s">
        <v>3709</v>
      </c>
      <c r="D21" s="125" t="s">
        <v>3710</v>
      </c>
      <c r="E21" s="125" t="s">
        <v>3711</v>
      </c>
      <c r="F21" s="125" t="s">
        <v>3712</v>
      </c>
      <c r="G21" s="125" t="s">
        <v>3713</v>
      </c>
      <c r="H21" s="125" t="s">
        <v>3714</v>
      </c>
      <c r="I21" s="127" t="str">
        <f>IF(COUNTIF(J21:AW21,"&lt;&gt;")=0,"",SUMPRODUCT(((Recommendations[ImplStatus]="Implemented")+(Recommendations[ImplStatus]="Compensated"))*ISNUMBER(MATCH(Recommendations[Id],J21:AW21,0)))/COUNTIF(J21:AW21,"&lt;&gt;"))</f>
        <v/>
      </c>
      <c r="J21" s="129"/>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39"/>
    </row>
    <row r="22" spans="1:49" ht="60" customHeight="1" outlineLevel="1" x14ac:dyDescent="0.35">
      <c r="A22" s="135" t="s">
        <v>3715</v>
      </c>
      <c r="B22" s="121"/>
      <c r="C22" s="120" t="s">
        <v>3716</v>
      </c>
      <c r="D22" s="124"/>
      <c r="E22" s="124"/>
      <c r="F22" s="124"/>
      <c r="G22" s="124"/>
      <c r="H22" s="124"/>
      <c r="I22" s="126" t="str">
        <f>IF(COUNTIF(J22:AW22,"&lt;&gt;")=0,"",SUMPRODUCT(((Recommendations[ImplStatus]="Implemented")+(Recommendations[ImplStatus]="Compensated"))*ISNUMBER(MATCH(Recommendations[Id],J22:AW22,0)))/COUNTIF(J22:AW22,"&lt;&gt;"))</f>
        <v/>
      </c>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c r="AW22" s="138"/>
    </row>
    <row r="23" spans="1:49" ht="60" customHeight="1" x14ac:dyDescent="0.35">
      <c r="A23" s="136" t="s">
        <v>3715</v>
      </c>
      <c r="B23" s="122" t="s">
        <v>3717</v>
      </c>
      <c r="C23" s="123" t="s">
        <v>3718</v>
      </c>
      <c r="D23" s="125" t="s">
        <v>3719</v>
      </c>
      <c r="E23" s="125" t="s">
        <v>3720</v>
      </c>
      <c r="F23" s="125" t="s">
        <v>3721</v>
      </c>
      <c r="G23" s="125" t="s">
        <v>3722</v>
      </c>
      <c r="H23" s="125" t="s">
        <v>3723</v>
      </c>
      <c r="I23" s="127">
        <f>IF(COUNTIF(J23:AW23,"&lt;&gt;")=0,"",SUMPRODUCT(((Recommendations[ImplStatus]="Implemented")+(Recommendations[ImplStatus]="Compensated"))*ISNUMBER(MATCH(Recommendations[Id],J23:AW23,0)))/COUNTIF(J23:AW23,"&lt;&gt;"))</f>
        <v>0</v>
      </c>
      <c r="J23" s="129" t="s">
        <v>845</v>
      </c>
      <c r="K23" s="129" t="s">
        <v>856</v>
      </c>
      <c r="L23" s="129" t="s">
        <v>864</v>
      </c>
      <c r="M23" s="129" t="s">
        <v>867</v>
      </c>
      <c r="N23" s="129" t="s">
        <v>869</v>
      </c>
      <c r="O23" s="129" t="s">
        <v>875</v>
      </c>
      <c r="P23" s="129" t="s">
        <v>878</v>
      </c>
      <c r="Q23" s="129" t="s">
        <v>881</v>
      </c>
      <c r="R23" s="129" t="s">
        <v>889</v>
      </c>
      <c r="S23" s="129" t="s">
        <v>894</v>
      </c>
      <c r="T23" s="129" t="s">
        <v>900</v>
      </c>
      <c r="U23" s="129" t="s">
        <v>903</v>
      </c>
      <c r="V23" s="129" t="s">
        <v>908</v>
      </c>
      <c r="W23" s="129" t="s">
        <v>913</v>
      </c>
      <c r="X23" s="129" t="s">
        <v>918</v>
      </c>
      <c r="Y23" s="129" t="s">
        <v>923</v>
      </c>
      <c r="Z23" s="129" t="s">
        <v>928</v>
      </c>
      <c r="AA23" s="129" t="s">
        <v>933</v>
      </c>
      <c r="AB23" s="129" t="s">
        <v>939</v>
      </c>
      <c r="AC23" s="129" t="s">
        <v>942</v>
      </c>
      <c r="AD23" s="129" t="s">
        <v>945</v>
      </c>
      <c r="AE23" s="129" t="s">
        <v>951</v>
      </c>
      <c r="AF23" s="129" t="s">
        <v>954</v>
      </c>
      <c r="AG23" s="129" t="s">
        <v>959</v>
      </c>
      <c r="AH23" s="129" t="s">
        <v>965</v>
      </c>
      <c r="AI23" s="129" t="s">
        <v>971</v>
      </c>
      <c r="AJ23" s="129" t="s">
        <v>1597</v>
      </c>
      <c r="AK23" s="129" t="s">
        <v>1600</v>
      </c>
      <c r="AL23" s="129" t="s">
        <v>1608</v>
      </c>
      <c r="AM23" s="129"/>
      <c r="AN23" s="129"/>
      <c r="AO23" s="129"/>
      <c r="AP23" s="129"/>
      <c r="AQ23" s="129"/>
      <c r="AR23" s="129"/>
      <c r="AS23" s="129"/>
      <c r="AT23" s="129"/>
      <c r="AU23" s="129"/>
      <c r="AV23" s="129"/>
      <c r="AW23" s="139"/>
    </row>
    <row r="24" spans="1:49" ht="60" customHeight="1" x14ac:dyDescent="0.35">
      <c r="A24" s="136" t="s">
        <v>3715</v>
      </c>
      <c r="B24" s="122" t="s">
        <v>3724</v>
      </c>
      <c r="C24" s="123" t="s">
        <v>3725</v>
      </c>
      <c r="D24" s="125" t="s">
        <v>3726</v>
      </c>
      <c r="E24" s="125" t="s">
        <v>3727</v>
      </c>
      <c r="F24" s="125" t="s">
        <v>3728</v>
      </c>
      <c r="G24" s="125" t="s">
        <v>3729</v>
      </c>
      <c r="H24" s="125" t="s">
        <v>3730</v>
      </c>
      <c r="I24" s="127">
        <f>IF(COUNTIF(J24:AW24,"&lt;&gt;")=0,"",SUMPRODUCT(((Recommendations[ImplStatus]="Implemented")+(Recommendations[ImplStatus]="Compensated"))*ISNUMBER(MATCH(Recommendations[Id],J24:AW24,0)))/COUNTIF(J24:AW24,"&lt;&gt;"))</f>
        <v>0</v>
      </c>
      <c r="J24" s="129" t="s">
        <v>869</v>
      </c>
      <c r="K24" s="129"/>
      <c r="L24" s="129"/>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39"/>
    </row>
    <row r="25" spans="1:49" ht="60" customHeight="1" x14ac:dyDescent="0.35">
      <c r="A25" s="136" t="s">
        <v>3715</v>
      </c>
      <c r="B25" s="122" t="s">
        <v>3731</v>
      </c>
      <c r="C25" s="123" t="s">
        <v>3732</v>
      </c>
      <c r="D25" s="125" t="s">
        <v>3733</v>
      </c>
      <c r="E25" s="125" t="s">
        <v>3734</v>
      </c>
      <c r="F25" s="125" t="s">
        <v>3735</v>
      </c>
      <c r="G25" s="125" t="s">
        <v>3736</v>
      </c>
      <c r="H25" s="125" t="s">
        <v>3737</v>
      </c>
      <c r="I25" s="127" t="str">
        <f>IF(COUNTIF(J25:AW25,"&lt;&gt;")=0,"",SUMPRODUCT(((Recommendations[ImplStatus]="Implemented")+(Recommendations[ImplStatus]="Compensated"))*ISNUMBER(MATCH(Recommendations[Id],J25:AW25,0)))/COUNTIF(J25:AW25,"&lt;&gt;"))</f>
        <v/>
      </c>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c r="AO25" s="129"/>
      <c r="AP25" s="129"/>
      <c r="AQ25" s="129"/>
      <c r="AR25" s="129"/>
      <c r="AS25" s="129"/>
      <c r="AT25" s="129"/>
      <c r="AU25" s="129"/>
      <c r="AV25" s="129"/>
      <c r="AW25" s="139"/>
    </row>
    <row r="26" spans="1:49" ht="60" customHeight="1" x14ac:dyDescent="0.35">
      <c r="A26" s="136" t="s">
        <v>3715</v>
      </c>
      <c r="B26" s="122" t="s">
        <v>3738</v>
      </c>
      <c r="C26" s="123" t="s">
        <v>3739</v>
      </c>
      <c r="D26" s="125" t="s">
        <v>3740</v>
      </c>
      <c r="E26" s="125" t="s">
        <v>3741</v>
      </c>
      <c r="F26" s="125" t="s">
        <v>3742</v>
      </c>
      <c r="G26" s="125" t="s">
        <v>3729</v>
      </c>
      <c r="H26" s="125" t="s">
        <v>3743</v>
      </c>
      <c r="I26" s="127" t="str">
        <f>IF(COUNTIF(J26:AW26,"&lt;&gt;")=0,"",SUMPRODUCT(((Recommendations[ImplStatus]="Implemented")+(Recommendations[ImplStatus]="Compensated"))*ISNUMBER(MATCH(Recommendations[Id],J26:AW26,0)))/COUNTIF(J26:AW26,"&lt;&gt;"))</f>
        <v/>
      </c>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129"/>
      <c r="AN26" s="129"/>
      <c r="AO26" s="129"/>
      <c r="AP26" s="129"/>
      <c r="AQ26" s="129"/>
      <c r="AR26" s="129"/>
      <c r="AS26" s="129"/>
      <c r="AT26" s="129"/>
      <c r="AU26" s="129"/>
      <c r="AV26" s="129"/>
      <c r="AW26" s="139"/>
    </row>
    <row r="27" spans="1:49" ht="60" customHeight="1" x14ac:dyDescent="0.35">
      <c r="A27" s="136" t="s">
        <v>3715</v>
      </c>
      <c r="B27" s="122" t="s">
        <v>3744</v>
      </c>
      <c r="C27" s="123" t="s">
        <v>3745</v>
      </c>
      <c r="D27" s="125" t="s">
        <v>3746</v>
      </c>
      <c r="E27" s="125" t="s">
        <v>3747</v>
      </c>
      <c r="F27" s="125" t="s">
        <v>3748</v>
      </c>
      <c r="G27" s="125" t="s">
        <v>3749</v>
      </c>
      <c r="H27" s="125" t="s">
        <v>3750</v>
      </c>
      <c r="I27" s="127">
        <f>IF(COUNTIF(J27:AW27,"&lt;&gt;")=0,"",SUMPRODUCT(((Recommendations[ImplStatus]="Implemented")+(Recommendations[ImplStatus]="Compensated"))*ISNUMBER(MATCH(Recommendations[Id],J27:AW27,0)))/COUNTIF(J27:AW27,"&lt;&gt;"))</f>
        <v>0</v>
      </c>
      <c r="J27" s="129" t="s">
        <v>853</v>
      </c>
      <c r="K27" s="129" t="s">
        <v>978</v>
      </c>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29"/>
      <c r="AO27" s="129"/>
      <c r="AP27" s="129"/>
      <c r="AQ27" s="129"/>
      <c r="AR27" s="129"/>
      <c r="AS27" s="129"/>
      <c r="AT27" s="129"/>
      <c r="AU27" s="129"/>
      <c r="AV27" s="129"/>
      <c r="AW27" s="139"/>
    </row>
    <row r="28" spans="1:49" ht="60" customHeight="1" x14ac:dyDescent="0.35">
      <c r="A28" s="136" t="s">
        <v>3715</v>
      </c>
      <c r="B28" s="122" t="s">
        <v>3751</v>
      </c>
      <c r="C28" s="123" t="s">
        <v>3752</v>
      </c>
      <c r="D28" s="125" t="s">
        <v>3753</v>
      </c>
      <c r="E28" s="125" t="s">
        <v>3754</v>
      </c>
      <c r="F28" s="125" t="s">
        <v>3755</v>
      </c>
      <c r="G28" s="125" t="s">
        <v>3756</v>
      </c>
      <c r="H28" s="125" t="s">
        <v>3757</v>
      </c>
      <c r="I28" s="127" t="str">
        <f>IF(COUNTIF(J28:AW28,"&lt;&gt;")=0,"",SUMPRODUCT(((Recommendations[ImplStatus]="Implemented")+(Recommendations[ImplStatus]="Compensated"))*ISNUMBER(MATCH(Recommendations[Id],J28:AW28,0)))/COUNTIF(J28:AW28,"&lt;&gt;"))</f>
        <v/>
      </c>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c r="AH28" s="129"/>
      <c r="AI28" s="129"/>
      <c r="AJ28" s="129"/>
      <c r="AK28" s="129"/>
      <c r="AL28" s="129"/>
      <c r="AM28" s="129"/>
      <c r="AN28" s="129"/>
      <c r="AO28" s="129"/>
      <c r="AP28" s="129"/>
      <c r="AQ28" s="129"/>
      <c r="AR28" s="129"/>
      <c r="AS28" s="129"/>
      <c r="AT28" s="129"/>
      <c r="AU28" s="129"/>
      <c r="AV28" s="129"/>
      <c r="AW28" s="139"/>
    </row>
    <row r="29" spans="1:49" ht="60" customHeight="1" x14ac:dyDescent="0.35">
      <c r="A29" s="136" t="s">
        <v>3715</v>
      </c>
      <c r="B29" s="122" t="s">
        <v>3758</v>
      </c>
      <c r="C29" s="123" t="s">
        <v>3759</v>
      </c>
      <c r="D29" s="125" t="s">
        <v>3760</v>
      </c>
      <c r="E29" s="125" t="s">
        <v>3761</v>
      </c>
      <c r="F29" s="125" t="s">
        <v>3762</v>
      </c>
      <c r="G29" s="125" t="s">
        <v>3646</v>
      </c>
      <c r="H29" s="125" t="s">
        <v>3763</v>
      </c>
      <c r="I29" s="127" t="str">
        <f>IF(COUNTIF(J29:AW29,"&lt;&gt;")=0,"",SUMPRODUCT(((Recommendations[ImplStatus]="Implemented")+(Recommendations[ImplStatus]="Compensated"))*ISNUMBER(MATCH(Recommendations[Id],J29:AW29,0)))/COUNTIF(J29:AW29,"&lt;&gt;"))</f>
        <v/>
      </c>
      <c r="J29" s="129"/>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29"/>
      <c r="AO29" s="129"/>
      <c r="AP29" s="129"/>
      <c r="AQ29" s="129"/>
      <c r="AR29" s="129"/>
      <c r="AS29" s="129"/>
      <c r="AT29" s="129"/>
      <c r="AU29" s="129"/>
      <c r="AV29" s="129"/>
      <c r="AW29" s="139"/>
    </row>
    <row r="30" spans="1:49" ht="60" customHeight="1" x14ac:dyDescent="0.35">
      <c r="A30" s="136" t="s">
        <v>3715</v>
      </c>
      <c r="B30" s="122" t="s">
        <v>3764</v>
      </c>
      <c r="C30" s="123" t="s">
        <v>3765</v>
      </c>
      <c r="D30" s="125" t="s">
        <v>3766</v>
      </c>
      <c r="E30" s="125" t="s">
        <v>3767</v>
      </c>
      <c r="F30" s="125" t="s">
        <v>3768</v>
      </c>
      <c r="G30" s="125" t="s">
        <v>3729</v>
      </c>
      <c r="H30" s="125" t="s">
        <v>3769</v>
      </c>
      <c r="I30" s="127" t="str">
        <f>IF(COUNTIF(J30:AW30,"&lt;&gt;")=0,"",SUMPRODUCT(((Recommendations[ImplStatus]="Implemented")+(Recommendations[ImplStatus]="Compensated"))*ISNUMBER(MATCH(Recommendations[Id],J30:AW30,0)))/COUNTIF(J30:AW30,"&lt;&gt;"))</f>
        <v/>
      </c>
      <c r="J30" s="129"/>
      <c r="K30" s="129"/>
      <c r="L30" s="129"/>
      <c r="M30" s="129"/>
      <c r="N30" s="129"/>
      <c r="O30" s="129"/>
      <c r="P30" s="129"/>
      <c r="Q30" s="129"/>
      <c r="R30" s="129"/>
      <c r="S30" s="129"/>
      <c r="T30" s="129"/>
      <c r="U30" s="129"/>
      <c r="V30" s="129"/>
      <c r="W30" s="129"/>
      <c r="X30" s="129"/>
      <c r="Y30" s="129"/>
      <c r="Z30" s="129"/>
      <c r="AA30" s="129"/>
      <c r="AB30" s="129"/>
      <c r="AC30" s="129"/>
      <c r="AD30" s="129"/>
      <c r="AE30" s="129"/>
      <c r="AF30" s="129"/>
      <c r="AG30" s="129"/>
      <c r="AH30" s="129"/>
      <c r="AI30" s="129"/>
      <c r="AJ30" s="129"/>
      <c r="AK30" s="129"/>
      <c r="AL30" s="129"/>
      <c r="AM30" s="129"/>
      <c r="AN30" s="129"/>
      <c r="AO30" s="129"/>
      <c r="AP30" s="129"/>
      <c r="AQ30" s="129"/>
      <c r="AR30" s="129"/>
      <c r="AS30" s="129"/>
      <c r="AT30" s="129"/>
      <c r="AU30" s="129"/>
      <c r="AV30" s="129"/>
      <c r="AW30" s="139"/>
    </row>
    <row r="31" spans="1:49" ht="60" customHeight="1" outlineLevel="1" x14ac:dyDescent="0.35">
      <c r="A31" s="135" t="s">
        <v>3770</v>
      </c>
      <c r="B31" s="121"/>
      <c r="C31" s="120" t="s">
        <v>3771</v>
      </c>
      <c r="D31" s="124"/>
      <c r="E31" s="124"/>
      <c r="F31" s="124"/>
      <c r="G31" s="124"/>
      <c r="H31" s="124"/>
      <c r="I31" s="126" t="str">
        <f>IF(COUNTIF(J31:AW31,"&lt;&gt;")=0,"",SUMPRODUCT(((Recommendations[ImplStatus]="Implemented")+(Recommendations[ImplStatus]="Compensated"))*ISNUMBER(MATCH(Recommendations[Id],J31:AW31,0)))/COUNTIF(J31:AW31,"&lt;&gt;"))</f>
        <v/>
      </c>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38"/>
    </row>
    <row r="32" spans="1:49" ht="60" customHeight="1" x14ac:dyDescent="0.35">
      <c r="A32" s="136" t="s">
        <v>3770</v>
      </c>
      <c r="B32" s="122" t="s">
        <v>3772</v>
      </c>
      <c r="C32" s="123" t="s">
        <v>3773</v>
      </c>
      <c r="D32" s="125" t="s">
        <v>3774</v>
      </c>
      <c r="E32" s="125" t="s">
        <v>3775</v>
      </c>
      <c r="F32" s="125" t="s">
        <v>3776</v>
      </c>
      <c r="G32" s="125" t="s">
        <v>3777</v>
      </c>
      <c r="H32" s="125" t="s">
        <v>3778</v>
      </c>
      <c r="I32" s="127">
        <f>IF(COUNTIF(J32:AW32,"&lt;&gt;")=0,"",SUMPRODUCT(((Recommendations[ImplStatus]="Implemented")+(Recommendations[ImplStatus]="Compensated"))*ISNUMBER(MATCH(Recommendations[Id],J32:AW32,0)))/COUNTIF(J32:AW32,"&lt;&gt;"))</f>
        <v>0</v>
      </c>
      <c r="J32" s="129" t="s">
        <v>1305</v>
      </c>
      <c r="K32" s="129" t="s">
        <v>1308</v>
      </c>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39"/>
    </row>
    <row r="33" spans="1:49" ht="60" customHeight="1" x14ac:dyDescent="0.35">
      <c r="A33" s="136" t="s">
        <v>3770</v>
      </c>
      <c r="B33" s="122" t="s">
        <v>3779</v>
      </c>
      <c r="C33" s="123" t="s">
        <v>3780</v>
      </c>
      <c r="D33" s="125" t="s">
        <v>3781</v>
      </c>
      <c r="E33" s="125" t="s">
        <v>3782</v>
      </c>
      <c r="F33" s="125" t="s">
        <v>3783</v>
      </c>
      <c r="G33" s="125" t="s">
        <v>3784</v>
      </c>
      <c r="H33" s="125" t="s">
        <v>3785</v>
      </c>
      <c r="I33" s="127" t="str">
        <f>IF(COUNTIF(J33:AW33,"&lt;&gt;")=0,"",SUMPRODUCT(((Recommendations[ImplStatus]="Implemented")+(Recommendations[ImplStatus]="Compensated"))*ISNUMBER(MATCH(Recommendations[Id],J33:AW33,0)))/COUNTIF(J33:AW33,"&lt;&gt;"))</f>
        <v/>
      </c>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39"/>
    </row>
    <row r="34" spans="1:49" ht="60" customHeight="1" x14ac:dyDescent="0.35">
      <c r="A34" s="136" t="s">
        <v>3770</v>
      </c>
      <c r="B34" s="122" t="s">
        <v>3786</v>
      </c>
      <c r="C34" s="123" t="s">
        <v>3787</v>
      </c>
      <c r="D34" s="125" t="s">
        <v>3788</v>
      </c>
      <c r="E34" s="125" t="s">
        <v>3789</v>
      </c>
      <c r="F34" s="125" t="s">
        <v>3790</v>
      </c>
      <c r="G34" s="125" t="s">
        <v>3791</v>
      </c>
      <c r="H34" s="125" t="s">
        <v>3792</v>
      </c>
      <c r="I34" s="127" t="str">
        <f>IF(COUNTIF(J34:AW34,"&lt;&gt;")=0,"",SUMPRODUCT(((Recommendations[ImplStatus]="Implemented")+(Recommendations[ImplStatus]="Compensated"))*ISNUMBER(MATCH(Recommendations[Id],J34:AW34,0)))/COUNTIF(J34:AW34,"&lt;&gt;"))</f>
        <v/>
      </c>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29"/>
      <c r="AL34" s="129"/>
      <c r="AM34" s="129"/>
      <c r="AN34" s="129"/>
      <c r="AO34" s="129"/>
      <c r="AP34" s="129"/>
      <c r="AQ34" s="129"/>
      <c r="AR34" s="129"/>
      <c r="AS34" s="129"/>
      <c r="AT34" s="129"/>
      <c r="AU34" s="129"/>
      <c r="AV34" s="129"/>
      <c r="AW34" s="139"/>
    </row>
    <row r="35" spans="1:49" ht="60" customHeight="1" x14ac:dyDescent="0.35">
      <c r="A35" s="136" t="s">
        <v>3770</v>
      </c>
      <c r="B35" s="122" t="s">
        <v>3793</v>
      </c>
      <c r="C35" s="123" t="s">
        <v>3794</v>
      </c>
      <c r="D35" s="125" t="s">
        <v>3795</v>
      </c>
      <c r="E35" s="125" t="s">
        <v>3796</v>
      </c>
      <c r="F35" s="125" t="s">
        <v>3797</v>
      </c>
      <c r="G35" s="125" t="s">
        <v>3798</v>
      </c>
      <c r="H35" s="125" t="s">
        <v>3799</v>
      </c>
      <c r="I35" s="127" t="str">
        <f>IF(COUNTIF(J35:AW35,"&lt;&gt;")=0,"",SUMPRODUCT(((Recommendations[ImplStatus]="Implemented")+(Recommendations[ImplStatus]="Compensated"))*ISNUMBER(MATCH(Recommendations[Id],J35:AW35,0)))/COUNTIF(J35:AW35,"&lt;&gt;"))</f>
        <v/>
      </c>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39"/>
    </row>
    <row r="36" spans="1:49" ht="60" customHeight="1" x14ac:dyDescent="0.35">
      <c r="A36" s="136" t="s">
        <v>3770</v>
      </c>
      <c r="B36" s="122" t="s">
        <v>3800</v>
      </c>
      <c r="C36" s="123" t="s">
        <v>3801</v>
      </c>
      <c r="D36" s="125" t="s">
        <v>3802</v>
      </c>
      <c r="E36" s="125" t="s">
        <v>3803</v>
      </c>
      <c r="F36" s="125" t="s">
        <v>3804</v>
      </c>
      <c r="G36" s="125" t="s">
        <v>3805</v>
      </c>
      <c r="H36" s="125" t="s">
        <v>3806</v>
      </c>
      <c r="I36" s="127" t="str">
        <f>IF(COUNTIF(J36:AW36,"&lt;&gt;")=0,"",SUMPRODUCT(((Recommendations[ImplStatus]="Implemented")+(Recommendations[ImplStatus]="Compensated"))*ISNUMBER(MATCH(Recommendations[Id],J36:AW36,0)))/COUNTIF(J36:AW36,"&lt;&gt;"))</f>
        <v/>
      </c>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39"/>
    </row>
    <row r="37" spans="1:49" ht="60" customHeight="1" x14ac:dyDescent="0.35">
      <c r="A37" s="136" t="s">
        <v>3770</v>
      </c>
      <c r="B37" s="122" t="s">
        <v>3807</v>
      </c>
      <c r="C37" s="123" t="s">
        <v>3808</v>
      </c>
      <c r="D37" s="125" t="s">
        <v>3809</v>
      </c>
      <c r="E37" s="125" t="s">
        <v>3810</v>
      </c>
      <c r="F37" s="125" t="s">
        <v>3811</v>
      </c>
      <c r="G37" s="125" t="s">
        <v>3812</v>
      </c>
      <c r="H37" s="125" t="s">
        <v>3813</v>
      </c>
      <c r="I37" s="127">
        <f>IF(COUNTIF(J37:AW37,"&lt;&gt;")=0,"",SUMPRODUCT(((Recommendations[ImplStatus]="Implemented")+(Recommendations[ImplStatus]="Compensated"))*ISNUMBER(MATCH(Recommendations[Id],J37:AW37,0)))/COUNTIF(J37:AW37,"&lt;&gt;"))</f>
        <v>0</v>
      </c>
      <c r="J37" s="129" t="s">
        <v>990</v>
      </c>
      <c r="K37" s="129" t="s">
        <v>998</v>
      </c>
      <c r="L37" s="129" t="s">
        <v>1006</v>
      </c>
      <c r="M37" s="129" t="s">
        <v>1084</v>
      </c>
      <c r="N37" s="129" t="s">
        <v>1087</v>
      </c>
      <c r="O37" s="129" t="s">
        <v>1243</v>
      </c>
      <c r="P37" s="129" t="s">
        <v>1246</v>
      </c>
      <c r="Q37" s="129" t="s">
        <v>1255</v>
      </c>
      <c r="R37" s="129" t="s">
        <v>1264</v>
      </c>
      <c r="S37" s="129" t="s">
        <v>1326</v>
      </c>
      <c r="T37" s="129" t="s">
        <v>1333</v>
      </c>
      <c r="U37" s="129" t="s">
        <v>1340</v>
      </c>
      <c r="V37" s="129" t="s">
        <v>1347</v>
      </c>
      <c r="W37" s="129" t="s">
        <v>1350</v>
      </c>
      <c r="X37" s="129" t="s">
        <v>1353</v>
      </c>
      <c r="Y37" s="129" t="s">
        <v>1616</v>
      </c>
      <c r="Z37" s="129" t="s">
        <v>1914</v>
      </c>
      <c r="AA37" s="129" t="s">
        <v>1964</v>
      </c>
      <c r="AB37" s="129" t="s">
        <v>1972</v>
      </c>
      <c r="AC37" s="129" t="s">
        <v>2088</v>
      </c>
      <c r="AD37" s="129" t="s">
        <v>2387</v>
      </c>
      <c r="AE37" s="129" t="s">
        <v>2395</v>
      </c>
      <c r="AF37" s="129"/>
      <c r="AG37" s="129"/>
      <c r="AH37" s="129"/>
      <c r="AI37" s="129"/>
      <c r="AJ37" s="129"/>
      <c r="AK37" s="129"/>
      <c r="AL37" s="129"/>
      <c r="AM37" s="129"/>
      <c r="AN37" s="129"/>
      <c r="AO37" s="129"/>
      <c r="AP37" s="129"/>
      <c r="AQ37" s="129"/>
      <c r="AR37" s="129"/>
      <c r="AS37" s="129"/>
      <c r="AT37" s="129"/>
      <c r="AU37" s="129"/>
      <c r="AV37" s="129"/>
      <c r="AW37" s="139"/>
    </row>
    <row r="38" spans="1:49" ht="60" customHeight="1" x14ac:dyDescent="0.35">
      <c r="A38" s="136" t="s">
        <v>3770</v>
      </c>
      <c r="B38" s="122" t="s">
        <v>3814</v>
      </c>
      <c r="C38" s="123" t="s">
        <v>3815</v>
      </c>
      <c r="D38" s="125" t="s">
        <v>3816</v>
      </c>
      <c r="E38" s="125" t="s">
        <v>3817</v>
      </c>
      <c r="F38" s="125" t="s">
        <v>3818</v>
      </c>
      <c r="G38" s="125" t="s">
        <v>3819</v>
      </c>
      <c r="H38" s="125" t="s">
        <v>3820</v>
      </c>
      <c r="I38" s="127" t="str">
        <f>IF(COUNTIF(J38:AW38,"&lt;&gt;")=0,"",SUMPRODUCT(((Recommendations[ImplStatus]="Implemented")+(Recommendations[ImplStatus]="Compensated"))*ISNUMBER(MATCH(Recommendations[Id],J38:AW38,0)))/COUNTIF(J38:AW38,"&lt;&gt;"))</f>
        <v/>
      </c>
      <c r="J38" s="129"/>
      <c r="K38" s="129"/>
      <c r="L38" s="129"/>
      <c r="M38" s="129"/>
      <c r="N38" s="129"/>
      <c r="O38" s="129"/>
      <c r="P38" s="129"/>
      <c r="Q38" s="129"/>
      <c r="R38" s="129"/>
      <c r="S38" s="129"/>
      <c r="T38" s="129"/>
      <c r="U38" s="129"/>
      <c r="V38" s="129"/>
      <c r="W38" s="129"/>
      <c r="X38" s="129"/>
      <c r="Y38" s="129"/>
      <c r="Z38" s="129"/>
      <c r="AA38" s="129"/>
      <c r="AB38" s="129"/>
      <c r="AC38" s="129"/>
      <c r="AD38" s="129"/>
      <c r="AE38" s="129"/>
      <c r="AF38" s="129"/>
      <c r="AG38" s="129"/>
      <c r="AH38" s="129"/>
      <c r="AI38" s="129"/>
      <c r="AJ38" s="129"/>
      <c r="AK38" s="129"/>
      <c r="AL38" s="129"/>
      <c r="AM38" s="129"/>
      <c r="AN38" s="129"/>
      <c r="AO38" s="129"/>
      <c r="AP38" s="129"/>
      <c r="AQ38" s="129"/>
      <c r="AR38" s="129"/>
      <c r="AS38" s="129"/>
      <c r="AT38" s="129"/>
      <c r="AU38" s="129"/>
      <c r="AV38" s="129"/>
      <c r="AW38" s="139"/>
    </row>
    <row r="39" spans="1:49" ht="60" customHeight="1" x14ac:dyDescent="0.35">
      <c r="A39" s="136" t="s">
        <v>3770</v>
      </c>
      <c r="B39" s="122" t="s">
        <v>3821</v>
      </c>
      <c r="C39" s="123" t="s">
        <v>3822</v>
      </c>
      <c r="D39" s="125" t="s">
        <v>3823</v>
      </c>
      <c r="E39" s="125" t="s">
        <v>3824</v>
      </c>
      <c r="F39" s="125" t="s">
        <v>3825</v>
      </c>
      <c r="G39" s="125" t="s">
        <v>3826</v>
      </c>
      <c r="H39" s="125" t="s">
        <v>3827</v>
      </c>
      <c r="I39" s="127" t="str">
        <f>IF(COUNTIF(J39:AW39,"&lt;&gt;")=0,"",SUMPRODUCT(((Recommendations[ImplStatus]="Implemented")+(Recommendations[ImplStatus]="Compensated"))*ISNUMBER(MATCH(Recommendations[Id],J39:AW39,0)))/COUNTIF(J39:AW39,"&lt;&gt;"))</f>
        <v/>
      </c>
      <c r="J39" s="129"/>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29"/>
      <c r="AO39" s="129"/>
      <c r="AP39" s="129"/>
      <c r="AQ39" s="129"/>
      <c r="AR39" s="129"/>
      <c r="AS39" s="129"/>
      <c r="AT39" s="129"/>
      <c r="AU39" s="129"/>
      <c r="AV39" s="129"/>
      <c r="AW39" s="139"/>
    </row>
    <row r="40" spans="1:49" ht="60" customHeight="1" x14ac:dyDescent="0.35">
      <c r="A40" s="136" t="s">
        <v>3770</v>
      </c>
      <c r="B40" s="122" t="s">
        <v>3828</v>
      </c>
      <c r="C40" s="123" t="s">
        <v>3829</v>
      </c>
      <c r="D40" s="125" t="s">
        <v>3830</v>
      </c>
      <c r="E40" s="125" t="s">
        <v>3831</v>
      </c>
      <c r="F40" s="125" t="s">
        <v>3832</v>
      </c>
      <c r="G40" s="125" t="s">
        <v>3833</v>
      </c>
      <c r="H40" s="125" t="s">
        <v>3834</v>
      </c>
      <c r="I40" s="127" t="str">
        <f>IF(COUNTIF(J40:AW40,"&lt;&gt;")=0,"",SUMPRODUCT(((Recommendations[ImplStatus]="Implemented")+(Recommendations[ImplStatus]="Compensated"))*ISNUMBER(MATCH(Recommendations[Id],J40:AW40,0)))/COUNTIF(J40:AW40,"&lt;&gt;"))</f>
        <v/>
      </c>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39"/>
    </row>
    <row r="41" spans="1:49" ht="60" customHeight="1" x14ac:dyDescent="0.35">
      <c r="A41" s="136" t="s">
        <v>3770</v>
      </c>
      <c r="B41" s="122" t="s">
        <v>3835</v>
      </c>
      <c r="C41" s="123" t="s">
        <v>3836</v>
      </c>
      <c r="D41" s="125" t="s">
        <v>3837</v>
      </c>
      <c r="E41" s="125" t="s">
        <v>3838</v>
      </c>
      <c r="F41" s="125" t="s">
        <v>3839</v>
      </c>
      <c r="G41" s="125" t="s">
        <v>3777</v>
      </c>
      <c r="H41" s="125" t="s">
        <v>3840</v>
      </c>
      <c r="I41" s="127" t="str">
        <f>IF(COUNTIF(J41:AW41,"&lt;&gt;")=0,"",SUMPRODUCT(((Recommendations[ImplStatus]="Implemented")+(Recommendations[ImplStatus]="Compensated"))*ISNUMBER(MATCH(Recommendations[Id],J41:AW41,0)))/COUNTIF(J41:AW41,"&lt;&gt;"))</f>
        <v/>
      </c>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39"/>
    </row>
    <row r="42" spans="1:49" ht="60" customHeight="1" outlineLevel="1" x14ac:dyDescent="0.35">
      <c r="A42" s="135" t="s">
        <v>3841</v>
      </c>
      <c r="B42" s="121"/>
      <c r="C42" s="120" t="s">
        <v>3842</v>
      </c>
      <c r="D42" s="124"/>
      <c r="E42" s="124"/>
      <c r="F42" s="124"/>
      <c r="G42" s="124"/>
      <c r="H42" s="124"/>
      <c r="I42" s="126" t="str">
        <f>IF(COUNTIF(J42:AW42,"&lt;&gt;")=0,"",SUMPRODUCT(((Recommendations[ImplStatus]="Implemented")+(Recommendations[ImplStatus]="Compensated"))*ISNUMBER(MATCH(Recommendations[Id],J42:AW42,0)))/COUNTIF(J42:AW42,"&lt;&gt;"))</f>
        <v/>
      </c>
      <c r="J42" s="128"/>
      <c r="K42" s="128"/>
      <c r="L42" s="128"/>
      <c r="M42" s="128"/>
      <c r="N42" s="128"/>
      <c r="O42" s="128"/>
      <c r="P42" s="128"/>
      <c r="Q42" s="128"/>
      <c r="R42" s="128"/>
      <c r="S42" s="128"/>
      <c r="T42" s="128"/>
      <c r="U42" s="128"/>
      <c r="V42" s="128"/>
      <c r="W42" s="128"/>
      <c r="X42" s="128"/>
      <c r="Y42" s="128"/>
      <c r="Z42" s="128"/>
      <c r="AA42" s="128"/>
      <c r="AB42" s="128"/>
      <c r="AC42" s="128"/>
      <c r="AD42" s="128"/>
      <c r="AE42" s="128"/>
      <c r="AF42" s="128"/>
      <c r="AG42" s="128"/>
      <c r="AH42" s="128"/>
      <c r="AI42" s="128"/>
      <c r="AJ42" s="128"/>
      <c r="AK42" s="128"/>
      <c r="AL42" s="128"/>
      <c r="AM42" s="128"/>
      <c r="AN42" s="128"/>
      <c r="AO42" s="128"/>
      <c r="AP42" s="128"/>
      <c r="AQ42" s="128"/>
      <c r="AR42" s="128"/>
      <c r="AS42" s="128"/>
      <c r="AT42" s="128"/>
      <c r="AU42" s="128"/>
      <c r="AV42" s="128"/>
      <c r="AW42" s="138"/>
    </row>
    <row r="43" spans="1:49" ht="60" customHeight="1" x14ac:dyDescent="0.35">
      <c r="A43" s="136" t="s">
        <v>3841</v>
      </c>
      <c r="B43" s="122" t="s">
        <v>3843</v>
      </c>
      <c r="C43" s="123" t="s">
        <v>3844</v>
      </c>
      <c r="D43" s="125" t="s">
        <v>3845</v>
      </c>
      <c r="E43" s="125" t="s">
        <v>3846</v>
      </c>
      <c r="F43" s="125" t="s">
        <v>3847</v>
      </c>
      <c r="G43" s="125" t="s">
        <v>3848</v>
      </c>
      <c r="H43" s="125" t="s">
        <v>3849</v>
      </c>
      <c r="I43" s="127">
        <f>IF(COUNTIF(J43:AW43,"&lt;&gt;")=0,"",SUMPRODUCT(((Recommendations[ImplStatus]="Implemented")+(Recommendations[ImplStatus]="Compensated"))*ISNUMBER(MATCH(Recommendations[Id],J43:AW43,0)))/COUNTIF(J43:AW43,"&lt;&gt;"))</f>
        <v>0</v>
      </c>
      <c r="J43" s="129" t="s">
        <v>165</v>
      </c>
      <c r="K43" s="129" t="s">
        <v>173</v>
      </c>
      <c r="L43" s="129" t="s">
        <v>181</v>
      </c>
      <c r="M43" s="129" t="s">
        <v>419</v>
      </c>
      <c r="N43" s="129" t="s">
        <v>422</v>
      </c>
      <c r="O43" s="129" t="s">
        <v>430</v>
      </c>
      <c r="P43" s="129" t="s">
        <v>437</v>
      </c>
      <c r="Q43" s="129" t="s">
        <v>440</v>
      </c>
      <c r="R43" s="129" t="s">
        <v>446</v>
      </c>
      <c r="S43" s="129" t="s">
        <v>453</v>
      </c>
      <c r="T43" s="129" t="s">
        <v>1052</v>
      </c>
      <c r="U43" s="129" t="s">
        <v>1361</v>
      </c>
      <c r="V43" s="129" t="s">
        <v>1369</v>
      </c>
      <c r="W43" s="129" t="s">
        <v>1691</v>
      </c>
      <c r="X43" s="129" t="s">
        <v>1922</v>
      </c>
      <c r="Y43" s="129" t="s">
        <v>1930</v>
      </c>
      <c r="Z43" s="129"/>
      <c r="AA43" s="129"/>
      <c r="AB43" s="129"/>
      <c r="AC43" s="129"/>
      <c r="AD43" s="129"/>
      <c r="AE43" s="129"/>
      <c r="AF43" s="129"/>
      <c r="AG43" s="129"/>
      <c r="AH43" s="129"/>
      <c r="AI43" s="129"/>
      <c r="AJ43" s="129"/>
      <c r="AK43" s="129"/>
      <c r="AL43" s="129"/>
      <c r="AM43" s="129"/>
      <c r="AN43" s="129"/>
      <c r="AO43" s="129"/>
      <c r="AP43" s="129"/>
      <c r="AQ43" s="129"/>
      <c r="AR43" s="129"/>
      <c r="AS43" s="129"/>
      <c r="AT43" s="129"/>
      <c r="AU43" s="129"/>
      <c r="AV43" s="129"/>
      <c r="AW43" s="139"/>
    </row>
    <row r="44" spans="1:49" ht="60" customHeight="1" x14ac:dyDescent="0.35">
      <c r="A44" s="136" t="s">
        <v>3841</v>
      </c>
      <c r="B44" s="122" t="s">
        <v>3850</v>
      </c>
      <c r="C44" s="123" t="s">
        <v>3851</v>
      </c>
      <c r="D44" s="125" t="s">
        <v>3852</v>
      </c>
      <c r="E44" s="125" t="s">
        <v>3853</v>
      </c>
      <c r="F44" s="125" t="s">
        <v>3854</v>
      </c>
      <c r="G44" s="125" t="s">
        <v>3855</v>
      </c>
      <c r="H44" s="125" t="s">
        <v>3856</v>
      </c>
      <c r="I44" s="127" t="str">
        <f>IF(COUNTIF(J44:AW44,"&lt;&gt;")=0,"",SUMPRODUCT(((Recommendations[ImplStatus]="Implemented")+(Recommendations[ImplStatus]="Compensated"))*ISNUMBER(MATCH(Recommendations[Id],J44:AW44,0)))/COUNTIF(J44:AW44,"&lt;&gt;"))</f>
        <v/>
      </c>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29"/>
      <c r="AO44" s="129"/>
      <c r="AP44" s="129"/>
      <c r="AQ44" s="129"/>
      <c r="AR44" s="129"/>
      <c r="AS44" s="129"/>
      <c r="AT44" s="129"/>
      <c r="AU44" s="129"/>
      <c r="AV44" s="129"/>
      <c r="AW44" s="139"/>
    </row>
    <row r="45" spans="1:49" ht="60" customHeight="1" x14ac:dyDescent="0.35">
      <c r="A45" s="136" t="s">
        <v>3841</v>
      </c>
      <c r="B45" s="122" t="s">
        <v>3857</v>
      </c>
      <c r="C45" s="123" t="s">
        <v>3858</v>
      </c>
      <c r="D45" s="125" t="s">
        <v>3859</v>
      </c>
      <c r="E45" s="125" t="s">
        <v>3860</v>
      </c>
      <c r="F45" s="125" t="s">
        <v>3861</v>
      </c>
      <c r="G45" s="125" t="s">
        <v>3862</v>
      </c>
      <c r="H45" s="125" t="s">
        <v>3863</v>
      </c>
      <c r="I45" s="127">
        <f>IF(COUNTIF(J45:AW45,"&lt;&gt;")=0,"",SUMPRODUCT(((Recommendations[ImplStatus]="Implemented")+(Recommendations[ImplStatus]="Compensated"))*ISNUMBER(MATCH(Recommendations[Id],J45:AW45,0)))/COUNTIF(J45:AW45,"&lt;&gt;"))</f>
        <v>0</v>
      </c>
      <c r="J45" s="129" t="s">
        <v>482</v>
      </c>
      <c r="K45" s="129" t="s">
        <v>485</v>
      </c>
      <c r="L45" s="129" t="s">
        <v>501</v>
      </c>
      <c r="M45" s="129" t="s">
        <v>504</v>
      </c>
      <c r="N45" s="129" t="s">
        <v>507</v>
      </c>
      <c r="O45" s="129" t="s">
        <v>1753</v>
      </c>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29"/>
      <c r="AO45" s="129"/>
      <c r="AP45" s="129"/>
      <c r="AQ45" s="129"/>
      <c r="AR45" s="129"/>
      <c r="AS45" s="129"/>
      <c r="AT45" s="129"/>
      <c r="AU45" s="129"/>
      <c r="AV45" s="129"/>
      <c r="AW45" s="139"/>
    </row>
    <row r="46" spans="1:49" ht="60" customHeight="1" x14ac:dyDescent="0.35">
      <c r="A46" s="136" t="s">
        <v>3841</v>
      </c>
      <c r="B46" s="122" t="s">
        <v>3864</v>
      </c>
      <c r="C46" s="123" t="s">
        <v>3865</v>
      </c>
      <c r="D46" s="125" t="s">
        <v>3866</v>
      </c>
      <c r="E46" s="125" t="s">
        <v>3867</v>
      </c>
      <c r="F46" s="125" t="s">
        <v>3868</v>
      </c>
      <c r="G46" s="125" t="s">
        <v>3862</v>
      </c>
      <c r="H46" s="125" t="s">
        <v>3869</v>
      </c>
      <c r="I46" s="127">
        <f>IF(COUNTIF(J46:AW46,"&lt;&gt;")=0,"",SUMPRODUCT(((Recommendations[ImplStatus]="Implemented")+(Recommendations[ImplStatus]="Compensated"))*ISNUMBER(MATCH(Recommendations[Id],J46:AW46,0)))/COUNTIF(J46:AW46,"&lt;&gt;"))</f>
        <v>0</v>
      </c>
      <c r="J46" s="129" t="s">
        <v>2217</v>
      </c>
      <c r="K46" s="129"/>
      <c r="L46" s="129"/>
      <c r="M46" s="129"/>
      <c r="N46" s="129"/>
      <c r="O46" s="129"/>
      <c r="P46" s="129"/>
      <c r="Q46" s="129"/>
      <c r="R46" s="129"/>
      <c r="S46" s="129"/>
      <c r="T46" s="129"/>
      <c r="U46" s="129"/>
      <c r="V46" s="129"/>
      <c r="W46" s="129"/>
      <c r="X46" s="129"/>
      <c r="Y46" s="129"/>
      <c r="Z46" s="129"/>
      <c r="AA46" s="129"/>
      <c r="AB46" s="129"/>
      <c r="AC46" s="129"/>
      <c r="AD46" s="129"/>
      <c r="AE46" s="129"/>
      <c r="AF46" s="129"/>
      <c r="AG46" s="129"/>
      <c r="AH46" s="129"/>
      <c r="AI46" s="129"/>
      <c r="AJ46" s="129"/>
      <c r="AK46" s="129"/>
      <c r="AL46" s="129"/>
      <c r="AM46" s="129"/>
      <c r="AN46" s="129"/>
      <c r="AO46" s="129"/>
      <c r="AP46" s="129"/>
      <c r="AQ46" s="129"/>
      <c r="AR46" s="129"/>
      <c r="AS46" s="129"/>
      <c r="AT46" s="129"/>
      <c r="AU46" s="129"/>
      <c r="AV46" s="129"/>
      <c r="AW46" s="139"/>
    </row>
    <row r="47" spans="1:49" ht="60" customHeight="1" x14ac:dyDescent="0.35">
      <c r="A47" s="136" t="s">
        <v>3841</v>
      </c>
      <c r="B47" s="122" t="s">
        <v>3870</v>
      </c>
      <c r="C47" s="123" t="s">
        <v>3871</v>
      </c>
      <c r="D47" s="125" t="s">
        <v>3872</v>
      </c>
      <c r="E47" s="125" t="s">
        <v>3873</v>
      </c>
      <c r="F47" s="125" t="s">
        <v>3874</v>
      </c>
      <c r="G47" s="125" t="s">
        <v>3875</v>
      </c>
      <c r="H47" s="125" t="s">
        <v>3876</v>
      </c>
      <c r="I47" s="127" t="str">
        <f>IF(COUNTIF(J47:AW47,"&lt;&gt;")=0,"",SUMPRODUCT(((Recommendations[ImplStatus]="Implemented")+(Recommendations[ImplStatus]="Compensated"))*ISNUMBER(MATCH(Recommendations[Id],J47:AW47,0)))/COUNTIF(J47:AW47,"&lt;&gt;"))</f>
        <v/>
      </c>
      <c r="J47" s="129"/>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29"/>
      <c r="AO47" s="129"/>
      <c r="AP47" s="129"/>
      <c r="AQ47" s="129"/>
      <c r="AR47" s="129"/>
      <c r="AS47" s="129"/>
      <c r="AT47" s="129"/>
      <c r="AU47" s="129"/>
      <c r="AV47" s="129"/>
      <c r="AW47" s="139"/>
    </row>
    <row r="48" spans="1:49" ht="60" customHeight="1" x14ac:dyDescent="0.35">
      <c r="A48" s="136" t="s">
        <v>3841</v>
      </c>
      <c r="B48" s="122" t="s">
        <v>3877</v>
      </c>
      <c r="C48" s="123" t="s">
        <v>3878</v>
      </c>
      <c r="D48" s="125" t="s">
        <v>3879</v>
      </c>
      <c r="E48" s="125" t="s">
        <v>3880</v>
      </c>
      <c r="F48" s="125" t="s">
        <v>3881</v>
      </c>
      <c r="G48" s="125" t="s">
        <v>3882</v>
      </c>
      <c r="H48" s="125" t="s">
        <v>3883</v>
      </c>
      <c r="I48" s="127">
        <f>IF(COUNTIF(J48:AW48,"&lt;&gt;")=0,"",SUMPRODUCT(((Recommendations[ImplStatus]="Implemented")+(Recommendations[ImplStatus]="Compensated"))*ISNUMBER(MATCH(Recommendations[Id],J48:AW48,0)))/COUNTIF(J48:AW48,"&lt;&gt;"))</f>
        <v>0</v>
      </c>
      <c r="J48" s="129" t="s">
        <v>440</v>
      </c>
      <c r="K48" s="129" t="s">
        <v>446</v>
      </c>
      <c r="L48" s="129" t="s">
        <v>453</v>
      </c>
      <c r="M48" s="129" t="s">
        <v>570</v>
      </c>
      <c r="N48" s="129" t="s">
        <v>578</v>
      </c>
      <c r="O48" s="129" t="s">
        <v>585</v>
      </c>
      <c r="P48" s="129" t="s">
        <v>592</v>
      </c>
      <c r="Q48" s="129" t="s">
        <v>1235</v>
      </c>
      <c r="R48" s="129" t="s">
        <v>1476</v>
      </c>
      <c r="S48" s="129" t="s">
        <v>1484</v>
      </c>
      <c r="T48" s="129" t="s">
        <v>1491</v>
      </c>
      <c r="U48" s="129" t="s">
        <v>1498</v>
      </c>
      <c r="V48" s="129" t="s">
        <v>1505</v>
      </c>
      <c r="W48" s="129" t="s">
        <v>1513</v>
      </c>
      <c r="X48" s="129" t="s">
        <v>1520</v>
      </c>
      <c r="Y48" s="129" t="s">
        <v>1526</v>
      </c>
      <c r="Z48" s="129" t="s">
        <v>1702</v>
      </c>
      <c r="AA48" s="129"/>
      <c r="AB48" s="129"/>
      <c r="AC48" s="129"/>
      <c r="AD48" s="129"/>
      <c r="AE48" s="129"/>
      <c r="AF48" s="129"/>
      <c r="AG48" s="129"/>
      <c r="AH48" s="129"/>
      <c r="AI48" s="129"/>
      <c r="AJ48" s="129"/>
      <c r="AK48" s="129"/>
      <c r="AL48" s="129"/>
      <c r="AM48" s="129"/>
      <c r="AN48" s="129"/>
      <c r="AO48" s="129"/>
      <c r="AP48" s="129"/>
      <c r="AQ48" s="129"/>
      <c r="AR48" s="129"/>
      <c r="AS48" s="129"/>
      <c r="AT48" s="129"/>
      <c r="AU48" s="129"/>
      <c r="AV48" s="129"/>
      <c r="AW48" s="139"/>
    </row>
    <row r="49" spans="1:49" ht="60" customHeight="1" x14ac:dyDescent="0.35">
      <c r="A49" s="136" t="s">
        <v>3841</v>
      </c>
      <c r="B49" s="122" t="s">
        <v>3884</v>
      </c>
      <c r="C49" s="123" t="s">
        <v>3885</v>
      </c>
      <c r="D49" s="125" t="s">
        <v>3886</v>
      </c>
      <c r="E49" s="125" t="s">
        <v>3887</v>
      </c>
      <c r="F49" s="125" t="s">
        <v>3888</v>
      </c>
      <c r="G49" s="125" t="s">
        <v>3646</v>
      </c>
      <c r="H49" s="125" t="s">
        <v>3889</v>
      </c>
      <c r="I49" s="127" t="str">
        <f>IF(COUNTIF(J49:AW49,"&lt;&gt;")=0,"",SUMPRODUCT(((Recommendations[ImplStatus]="Implemented")+(Recommendations[ImplStatus]="Compensated"))*ISNUMBER(MATCH(Recommendations[Id],J49:AW49,0)))/COUNTIF(J49:AW49,"&lt;&gt;"))</f>
        <v/>
      </c>
      <c r="J49" s="129"/>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29"/>
      <c r="AO49" s="129"/>
      <c r="AP49" s="129"/>
      <c r="AQ49" s="129"/>
      <c r="AR49" s="129"/>
      <c r="AS49" s="129"/>
      <c r="AT49" s="129"/>
      <c r="AU49" s="129"/>
      <c r="AV49" s="129"/>
      <c r="AW49" s="139"/>
    </row>
    <row r="50" spans="1:49" ht="60" customHeight="1" x14ac:dyDescent="0.35">
      <c r="A50" s="136" t="s">
        <v>3841</v>
      </c>
      <c r="B50" s="122" t="s">
        <v>3890</v>
      </c>
      <c r="C50" s="123" t="s">
        <v>3891</v>
      </c>
      <c r="D50" s="125" t="s">
        <v>3892</v>
      </c>
      <c r="E50" s="125" t="s">
        <v>3893</v>
      </c>
      <c r="F50" s="125" t="s">
        <v>3894</v>
      </c>
      <c r="G50" s="125" t="s">
        <v>3895</v>
      </c>
      <c r="H50" s="125" t="s">
        <v>3896</v>
      </c>
      <c r="I50" s="127" t="str">
        <f>IF(COUNTIF(J50:AW50,"&lt;&gt;")=0,"",SUMPRODUCT(((Recommendations[ImplStatus]="Implemented")+(Recommendations[ImplStatus]="Compensated"))*ISNUMBER(MATCH(Recommendations[Id],J50:AW50,0)))/COUNTIF(J50:AW50,"&lt;&gt;"))</f>
        <v/>
      </c>
      <c r="J50" s="129"/>
      <c r="K50" s="129"/>
      <c r="L50" s="129"/>
      <c r="M50" s="129"/>
      <c r="N50" s="129"/>
      <c r="O50" s="129"/>
      <c r="P50" s="129"/>
      <c r="Q50" s="129"/>
      <c r="R50" s="129"/>
      <c r="S50" s="129"/>
      <c r="T50" s="129"/>
      <c r="U50" s="129"/>
      <c r="V50" s="129"/>
      <c r="W50" s="129"/>
      <c r="X50" s="129"/>
      <c r="Y50" s="129"/>
      <c r="Z50" s="129"/>
      <c r="AA50" s="129"/>
      <c r="AB50" s="129"/>
      <c r="AC50" s="129"/>
      <c r="AD50" s="129"/>
      <c r="AE50" s="129"/>
      <c r="AF50" s="129"/>
      <c r="AG50" s="129"/>
      <c r="AH50" s="129"/>
      <c r="AI50" s="129"/>
      <c r="AJ50" s="129"/>
      <c r="AK50" s="129"/>
      <c r="AL50" s="129"/>
      <c r="AM50" s="129"/>
      <c r="AN50" s="129"/>
      <c r="AO50" s="129"/>
      <c r="AP50" s="129"/>
      <c r="AQ50" s="129"/>
      <c r="AR50" s="129"/>
      <c r="AS50" s="129"/>
      <c r="AT50" s="129"/>
      <c r="AU50" s="129"/>
      <c r="AV50" s="129"/>
      <c r="AW50" s="139"/>
    </row>
    <row r="51" spans="1:49" ht="60" customHeight="1" outlineLevel="1" x14ac:dyDescent="0.35">
      <c r="A51" s="135" t="s">
        <v>3897</v>
      </c>
      <c r="B51" s="121"/>
      <c r="C51" s="120" t="s">
        <v>3898</v>
      </c>
      <c r="D51" s="124"/>
      <c r="E51" s="124"/>
      <c r="F51" s="124"/>
      <c r="G51" s="124"/>
      <c r="H51" s="124"/>
      <c r="I51" s="126" t="str">
        <f>IF(COUNTIF(J51:AW51,"&lt;&gt;")=0,"",SUMPRODUCT(((Recommendations[ImplStatus]="Implemented")+(Recommendations[ImplStatus]="Compensated"))*ISNUMBER(MATCH(Recommendations[Id],J51:AW51,0)))/COUNTIF(J51:AW51,"&lt;&gt;"))</f>
        <v/>
      </c>
      <c r="J51" s="128"/>
      <c r="K51" s="128"/>
      <c r="L51" s="128"/>
      <c r="M51" s="128"/>
      <c r="N51" s="128"/>
      <c r="O51" s="128"/>
      <c r="P51" s="128"/>
      <c r="Q51" s="128"/>
      <c r="R51" s="128"/>
      <c r="S51" s="128"/>
      <c r="T51" s="128"/>
      <c r="U51" s="128"/>
      <c r="V51" s="128"/>
      <c r="W51" s="128"/>
      <c r="X51" s="128"/>
      <c r="Y51" s="128"/>
      <c r="Z51" s="128"/>
      <c r="AA51" s="128"/>
      <c r="AB51" s="128"/>
      <c r="AC51" s="128"/>
      <c r="AD51" s="128"/>
      <c r="AE51" s="128"/>
      <c r="AF51" s="128"/>
      <c r="AG51" s="128"/>
      <c r="AH51" s="128"/>
      <c r="AI51" s="128"/>
      <c r="AJ51" s="128"/>
      <c r="AK51" s="128"/>
      <c r="AL51" s="128"/>
      <c r="AM51" s="128"/>
      <c r="AN51" s="128"/>
      <c r="AO51" s="128"/>
      <c r="AP51" s="128"/>
      <c r="AQ51" s="128"/>
      <c r="AR51" s="128"/>
      <c r="AS51" s="128"/>
      <c r="AT51" s="128"/>
      <c r="AU51" s="128"/>
      <c r="AV51" s="128"/>
      <c r="AW51" s="138"/>
    </row>
    <row r="52" spans="1:49" ht="60" customHeight="1" x14ac:dyDescent="0.35">
      <c r="A52" s="136" t="s">
        <v>3897</v>
      </c>
      <c r="B52" s="122" t="s">
        <v>3899</v>
      </c>
      <c r="C52" s="123" t="s">
        <v>3900</v>
      </c>
      <c r="D52" s="125" t="s">
        <v>3901</v>
      </c>
      <c r="E52" s="125" t="s">
        <v>3902</v>
      </c>
      <c r="F52" s="125" t="s">
        <v>3903</v>
      </c>
      <c r="G52" s="125" t="s">
        <v>3904</v>
      </c>
      <c r="H52" s="125" t="s">
        <v>3905</v>
      </c>
      <c r="I52" s="127" t="str">
        <f>IF(COUNTIF(J52:AW52,"&lt;&gt;")=0,"",SUMPRODUCT(((Recommendations[ImplStatus]="Implemented")+(Recommendations[ImplStatus]="Compensated"))*ISNUMBER(MATCH(Recommendations[Id],J52:AW52,0)))/COUNTIF(J52:AW52,"&lt;&gt;"))</f>
        <v/>
      </c>
      <c r="J52" s="129"/>
      <c r="K52" s="129"/>
      <c r="L52" s="129"/>
      <c r="M52" s="129"/>
      <c r="N52" s="129"/>
      <c r="O52" s="129"/>
      <c r="P52" s="129"/>
      <c r="Q52" s="129"/>
      <c r="R52" s="129"/>
      <c r="S52" s="129"/>
      <c r="T52" s="129"/>
      <c r="U52" s="129"/>
      <c r="V52" s="129"/>
      <c r="W52" s="129"/>
      <c r="X52" s="129"/>
      <c r="Y52" s="129"/>
      <c r="Z52" s="129"/>
      <c r="AA52" s="129"/>
      <c r="AB52" s="129"/>
      <c r="AC52" s="129"/>
      <c r="AD52" s="129"/>
      <c r="AE52" s="129"/>
      <c r="AF52" s="129"/>
      <c r="AG52" s="129"/>
      <c r="AH52" s="129"/>
      <c r="AI52" s="129"/>
      <c r="AJ52" s="129"/>
      <c r="AK52" s="129"/>
      <c r="AL52" s="129"/>
      <c r="AM52" s="129"/>
      <c r="AN52" s="129"/>
      <c r="AO52" s="129"/>
      <c r="AP52" s="129"/>
      <c r="AQ52" s="129"/>
      <c r="AR52" s="129"/>
      <c r="AS52" s="129"/>
      <c r="AT52" s="129"/>
      <c r="AU52" s="129"/>
      <c r="AV52" s="129"/>
      <c r="AW52" s="139"/>
    </row>
    <row r="53" spans="1:49" ht="60" customHeight="1" x14ac:dyDescent="0.35">
      <c r="A53" s="136" t="s">
        <v>3897</v>
      </c>
      <c r="B53" s="122" t="s">
        <v>3906</v>
      </c>
      <c r="C53" s="123" t="s">
        <v>3907</v>
      </c>
      <c r="D53" s="125" t="s">
        <v>3908</v>
      </c>
      <c r="E53" s="125" t="s">
        <v>3909</v>
      </c>
      <c r="F53" s="125" t="s">
        <v>3910</v>
      </c>
      <c r="G53" s="125" t="s">
        <v>3911</v>
      </c>
      <c r="H53" s="125" t="s">
        <v>3912</v>
      </c>
      <c r="I53" s="127" t="str">
        <f>IF(COUNTIF(J53:AW53,"&lt;&gt;")=0,"",SUMPRODUCT(((Recommendations[ImplStatus]="Implemented")+(Recommendations[ImplStatus]="Compensated"))*ISNUMBER(MATCH(Recommendations[Id],J53:AW53,0)))/COUNTIF(J53:AW53,"&lt;&gt;"))</f>
        <v/>
      </c>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29"/>
      <c r="AO53" s="129"/>
      <c r="AP53" s="129"/>
      <c r="AQ53" s="129"/>
      <c r="AR53" s="129"/>
      <c r="AS53" s="129"/>
      <c r="AT53" s="129"/>
      <c r="AU53" s="129"/>
      <c r="AV53" s="129"/>
      <c r="AW53" s="139"/>
    </row>
    <row r="54" spans="1:49" ht="60" customHeight="1" x14ac:dyDescent="0.35">
      <c r="A54" s="136" t="s">
        <v>3897</v>
      </c>
      <c r="B54" s="122" t="s">
        <v>3913</v>
      </c>
      <c r="C54" s="123" t="s">
        <v>3914</v>
      </c>
      <c r="D54" s="125" t="s">
        <v>3915</v>
      </c>
      <c r="E54" s="125" t="s">
        <v>3916</v>
      </c>
      <c r="F54" s="125" t="s">
        <v>3917</v>
      </c>
      <c r="G54" s="125" t="s">
        <v>3918</v>
      </c>
      <c r="H54" s="125" t="s">
        <v>28</v>
      </c>
      <c r="I54" s="127" t="str">
        <f>IF(COUNTIF(J54:AW54,"&lt;&gt;")=0,"",SUMPRODUCT(((Recommendations[ImplStatus]="Implemented")+(Recommendations[ImplStatus]="Compensated"))*ISNUMBER(MATCH(Recommendations[Id],J54:AW54,0)))/COUNTIF(J54:AW54,"&lt;&gt;"))</f>
        <v/>
      </c>
      <c r="J54" s="129"/>
      <c r="K54" s="129"/>
      <c r="L54" s="129"/>
      <c r="M54" s="129"/>
      <c r="N54" s="129"/>
      <c r="O54" s="129"/>
      <c r="P54" s="129"/>
      <c r="Q54" s="129"/>
      <c r="R54" s="129"/>
      <c r="S54" s="129"/>
      <c r="T54" s="129"/>
      <c r="U54" s="129"/>
      <c r="V54" s="129"/>
      <c r="W54" s="129"/>
      <c r="X54" s="129"/>
      <c r="Y54" s="129"/>
      <c r="Z54" s="129"/>
      <c r="AA54" s="129"/>
      <c r="AB54" s="129"/>
      <c r="AC54" s="129"/>
      <c r="AD54" s="129"/>
      <c r="AE54" s="129"/>
      <c r="AF54" s="129"/>
      <c r="AG54" s="129"/>
      <c r="AH54" s="129"/>
      <c r="AI54" s="129"/>
      <c r="AJ54" s="129"/>
      <c r="AK54" s="129"/>
      <c r="AL54" s="129"/>
      <c r="AM54" s="129"/>
      <c r="AN54" s="129"/>
      <c r="AO54" s="129"/>
      <c r="AP54" s="129"/>
      <c r="AQ54" s="129"/>
      <c r="AR54" s="129"/>
      <c r="AS54" s="129"/>
      <c r="AT54" s="129"/>
      <c r="AU54" s="129"/>
      <c r="AV54" s="129"/>
      <c r="AW54" s="139"/>
    </row>
    <row r="55" spans="1:49" ht="60" customHeight="1" x14ac:dyDescent="0.35">
      <c r="A55" s="136" t="s">
        <v>3897</v>
      </c>
      <c r="B55" s="122" t="s">
        <v>3919</v>
      </c>
      <c r="C55" s="123" t="s">
        <v>3920</v>
      </c>
      <c r="D55" s="125" t="s">
        <v>3921</v>
      </c>
      <c r="E55" s="125" t="s">
        <v>3922</v>
      </c>
      <c r="F55" s="125" t="s">
        <v>3923</v>
      </c>
      <c r="G55" s="125" t="s">
        <v>3924</v>
      </c>
      <c r="H55" s="125" t="s">
        <v>28</v>
      </c>
      <c r="I55" s="127" t="str">
        <f>IF(COUNTIF(J55:AW55,"&lt;&gt;")=0,"",SUMPRODUCT(((Recommendations[ImplStatus]="Implemented")+(Recommendations[ImplStatus]="Compensated"))*ISNUMBER(MATCH(Recommendations[Id],J55:AW55,0)))/COUNTIF(J55:AW55,"&lt;&gt;"))</f>
        <v/>
      </c>
      <c r="J55" s="129"/>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29"/>
      <c r="AO55" s="129"/>
      <c r="AP55" s="129"/>
      <c r="AQ55" s="129"/>
      <c r="AR55" s="129"/>
      <c r="AS55" s="129"/>
      <c r="AT55" s="129"/>
      <c r="AU55" s="129"/>
      <c r="AV55" s="129"/>
      <c r="AW55" s="139"/>
    </row>
    <row r="56" spans="1:49" ht="60" customHeight="1" x14ac:dyDescent="0.35">
      <c r="A56" s="136" t="s">
        <v>3897</v>
      </c>
      <c r="B56" s="122" t="s">
        <v>3925</v>
      </c>
      <c r="C56" s="123" t="s">
        <v>3926</v>
      </c>
      <c r="D56" s="125" t="s">
        <v>3927</v>
      </c>
      <c r="E56" s="125" t="s">
        <v>3928</v>
      </c>
      <c r="F56" s="125" t="s">
        <v>3929</v>
      </c>
      <c r="G56" s="125" t="s">
        <v>3930</v>
      </c>
      <c r="H56" s="125" t="s">
        <v>3931</v>
      </c>
      <c r="I56" s="127" t="str">
        <f>IF(COUNTIF(J56:AW56,"&lt;&gt;")=0,"",SUMPRODUCT(((Recommendations[ImplStatus]="Implemented")+(Recommendations[ImplStatus]="Compensated"))*ISNUMBER(MATCH(Recommendations[Id],J56:AW56,0)))/COUNTIF(J56:AW56,"&lt;&gt;"))</f>
        <v/>
      </c>
      <c r="J56" s="129"/>
      <c r="K56" s="129"/>
      <c r="L56" s="129"/>
      <c r="M56" s="129"/>
      <c r="N56" s="129"/>
      <c r="O56" s="129"/>
      <c r="P56" s="129"/>
      <c r="Q56" s="129"/>
      <c r="R56" s="129"/>
      <c r="S56" s="129"/>
      <c r="T56" s="129"/>
      <c r="U56" s="129"/>
      <c r="V56" s="129"/>
      <c r="W56" s="129"/>
      <c r="X56" s="129"/>
      <c r="Y56" s="129"/>
      <c r="Z56" s="129"/>
      <c r="AA56" s="129"/>
      <c r="AB56" s="129"/>
      <c r="AC56" s="129"/>
      <c r="AD56" s="129"/>
      <c r="AE56" s="129"/>
      <c r="AF56" s="129"/>
      <c r="AG56" s="129"/>
      <c r="AH56" s="129"/>
      <c r="AI56" s="129"/>
      <c r="AJ56" s="129"/>
      <c r="AK56" s="129"/>
      <c r="AL56" s="129"/>
      <c r="AM56" s="129"/>
      <c r="AN56" s="129"/>
      <c r="AO56" s="129"/>
      <c r="AP56" s="129"/>
      <c r="AQ56" s="129"/>
      <c r="AR56" s="129"/>
      <c r="AS56" s="129"/>
      <c r="AT56" s="129"/>
      <c r="AU56" s="129"/>
      <c r="AV56" s="129"/>
      <c r="AW56" s="139"/>
    </row>
    <row r="57" spans="1:49" ht="60" customHeight="1" outlineLevel="1" x14ac:dyDescent="0.35">
      <c r="A57" s="135" t="s">
        <v>3932</v>
      </c>
      <c r="B57" s="121"/>
      <c r="C57" s="120" t="s">
        <v>3933</v>
      </c>
      <c r="D57" s="124"/>
      <c r="E57" s="124"/>
      <c r="F57" s="124"/>
      <c r="G57" s="124"/>
      <c r="H57" s="124"/>
      <c r="I57" s="126" t="str">
        <f>IF(COUNTIF(J57:AW57,"&lt;&gt;")=0,"",SUMPRODUCT(((Recommendations[ImplStatus]="Implemented")+(Recommendations[ImplStatus]="Compensated"))*ISNUMBER(MATCH(Recommendations[Id],J57:AW57,0)))/COUNTIF(J57:AW57,"&lt;&gt;"))</f>
        <v/>
      </c>
      <c r="J57" s="128"/>
      <c r="K57" s="128"/>
      <c r="L57" s="128"/>
      <c r="M57" s="128"/>
      <c r="N57" s="128"/>
      <c r="O57" s="128"/>
      <c r="P57" s="128"/>
      <c r="Q57" s="128"/>
      <c r="R57" s="128"/>
      <c r="S57" s="128"/>
      <c r="T57" s="128"/>
      <c r="U57" s="128"/>
      <c r="V57" s="128"/>
      <c r="W57" s="128"/>
      <c r="X57" s="128"/>
      <c r="Y57" s="128"/>
      <c r="Z57" s="128"/>
      <c r="AA57" s="128"/>
      <c r="AB57" s="128"/>
      <c r="AC57" s="128"/>
      <c r="AD57" s="128"/>
      <c r="AE57" s="128"/>
      <c r="AF57" s="128"/>
      <c r="AG57" s="128"/>
      <c r="AH57" s="128"/>
      <c r="AI57" s="128"/>
      <c r="AJ57" s="128"/>
      <c r="AK57" s="128"/>
      <c r="AL57" s="128"/>
      <c r="AM57" s="128"/>
      <c r="AN57" s="128"/>
      <c r="AO57" s="128"/>
      <c r="AP57" s="128"/>
      <c r="AQ57" s="128"/>
      <c r="AR57" s="128"/>
      <c r="AS57" s="128"/>
      <c r="AT57" s="128"/>
      <c r="AU57" s="128"/>
      <c r="AV57" s="128"/>
      <c r="AW57" s="138"/>
    </row>
    <row r="58" spans="1:49" ht="60" customHeight="1" x14ac:dyDescent="0.35">
      <c r="A58" s="136" t="s">
        <v>3932</v>
      </c>
      <c r="B58" s="122" t="s">
        <v>3934</v>
      </c>
      <c r="C58" s="123" t="s">
        <v>3935</v>
      </c>
      <c r="D58" s="125" t="s">
        <v>3936</v>
      </c>
      <c r="E58" s="125" t="s">
        <v>3937</v>
      </c>
      <c r="F58" s="125" t="s">
        <v>3938</v>
      </c>
      <c r="G58" s="125" t="s">
        <v>3939</v>
      </c>
      <c r="H58" s="125" t="s">
        <v>3940</v>
      </c>
      <c r="I58" s="127" t="str">
        <f>IF(COUNTIF(J58:AW58,"&lt;&gt;")=0,"",SUMPRODUCT(((Recommendations[ImplStatus]="Implemented")+(Recommendations[ImplStatus]="Compensated"))*ISNUMBER(MATCH(Recommendations[Id],J58:AW58,0)))/COUNTIF(J58:AW58,"&lt;&gt;"))</f>
        <v/>
      </c>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39"/>
    </row>
    <row r="59" spans="1:49" ht="60" customHeight="1" x14ac:dyDescent="0.35">
      <c r="A59" s="136" t="s">
        <v>3932</v>
      </c>
      <c r="B59" s="122" t="s">
        <v>3941</v>
      </c>
      <c r="C59" s="123" t="s">
        <v>3942</v>
      </c>
      <c r="D59" s="125" t="s">
        <v>3943</v>
      </c>
      <c r="E59" s="125" t="s">
        <v>3944</v>
      </c>
      <c r="F59" s="125" t="s">
        <v>3945</v>
      </c>
      <c r="G59" s="125" t="s">
        <v>3946</v>
      </c>
      <c r="H59" s="125" t="s">
        <v>3947</v>
      </c>
      <c r="I59" s="127" t="str">
        <f>IF(COUNTIF(J59:AW59,"&lt;&gt;")=0,"",SUMPRODUCT(((Recommendations[ImplStatus]="Implemented")+(Recommendations[ImplStatus]="Compensated"))*ISNUMBER(MATCH(Recommendations[Id],J59:AW59,0)))/COUNTIF(J59:AW59,"&lt;&gt;"))</f>
        <v/>
      </c>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39"/>
    </row>
    <row r="60" spans="1:49" ht="60" customHeight="1" x14ac:dyDescent="0.35">
      <c r="A60" s="136" t="s">
        <v>3932</v>
      </c>
      <c r="B60" s="122" t="s">
        <v>3948</v>
      </c>
      <c r="C60" s="123" t="s">
        <v>3949</v>
      </c>
      <c r="D60" s="125" t="s">
        <v>3950</v>
      </c>
      <c r="E60" s="125" t="s">
        <v>3951</v>
      </c>
      <c r="F60" s="125" t="s">
        <v>3952</v>
      </c>
      <c r="G60" s="125" t="s">
        <v>3953</v>
      </c>
      <c r="H60" s="125" t="s">
        <v>3954</v>
      </c>
      <c r="I60" s="127" t="str">
        <f>IF(COUNTIF(J60:AW60,"&lt;&gt;")=0,"",SUMPRODUCT(((Recommendations[ImplStatus]="Implemented")+(Recommendations[ImplStatus]="Compensated"))*ISNUMBER(MATCH(Recommendations[Id],J60:AW60,0)))/COUNTIF(J60:AW60,"&lt;&gt;"))</f>
        <v/>
      </c>
      <c r="J60" s="129"/>
      <c r="K60" s="129"/>
      <c r="L60" s="129"/>
      <c r="M60" s="129"/>
      <c r="N60" s="129"/>
      <c r="O60" s="129"/>
      <c r="P60" s="129"/>
      <c r="Q60" s="129"/>
      <c r="R60" s="129"/>
      <c r="S60" s="129"/>
      <c r="T60" s="129"/>
      <c r="U60" s="129"/>
      <c r="V60" s="129"/>
      <c r="W60" s="129"/>
      <c r="X60" s="129"/>
      <c r="Y60" s="129"/>
      <c r="Z60" s="129"/>
      <c r="AA60" s="129"/>
      <c r="AB60" s="129"/>
      <c r="AC60" s="129"/>
      <c r="AD60" s="129"/>
      <c r="AE60" s="129"/>
      <c r="AF60" s="129"/>
      <c r="AG60" s="129"/>
      <c r="AH60" s="129"/>
      <c r="AI60" s="129"/>
      <c r="AJ60" s="129"/>
      <c r="AK60" s="129"/>
      <c r="AL60" s="129"/>
      <c r="AM60" s="129"/>
      <c r="AN60" s="129"/>
      <c r="AO60" s="129"/>
      <c r="AP60" s="129"/>
      <c r="AQ60" s="129"/>
      <c r="AR60" s="129"/>
      <c r="AS60" s="129"/>
      <c r="AT60" s="129"/>
      <c r="AU60" s="129"/>
      <c r="AV60" s="129"/>
      <c r="AW60" s="139"/>
    </row>
    <row r="61" spans="1:49" ht="60" customHeight="1" outlineLevel="1" x14ac:dyDescent="0.35">
      <c r="A61" s="135" t="s">
        <v>3955</v>
      </c>
      <c r="B61" s="121"/>
      <c r="C61" s="120" t="s">
        <v>3956</v>
      </c>
      <c r="D61" s="124"/>
      <c r="E61" s="124"/>
      <c r="F61" s="124"/>
      <c r="G61" s="124"/>
      <c r="H61" s="124"/>
      <c r="I61" s="126" t="str">
        <f>IF(COUNTIF(J61:AW61,"&lt;&gt;")=0,"",SUMPRODUCT(((Recommendations[ImplStatus]="Implemented")+(Recommendations[ImplStatus]="Compensated"))*ISNUMBER(MATCH(Recommendations[Id],J61:AW61,0)))/COUNTIF(J61:AW61,"&lt;&gt;"))</f>
        <v/>
      </c>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8"/>
      <c r="AI61" s="128"/>
      <c r="AJ61" s="128"/>
      <c r="AK61" s="128"/>
      <c r="AL61" s="128"/>
      <c r="AM61" s="128"/>
      <c r="AN61" s="128"/>
      <c r="AO61" s="128"/>
      <c r="AP61" s="128"/>
      <c r="AQ61" s="128"/>
      <c r="AR61" s="128"/>
      <c r="AS61" s="128"/>
      <c r="AT61" s="128"/>
      <c r="AU61" s="128"/>
      <c r="AV61" s="128"/>
      <c r="AW61" s="138"/>
    </row>
    <row r="62" spans="1:49" ht="60" customHeight="1" x14ac:dyDescent="0.35">
      <c r="A62" s="136" t="s">
        <v>3955</v>
      </c>
      <c r="B62" s="122" t="s">
        <v>3957</v>
      </c>
      <c r="C62" s="123" t="s">
        <v>3958</v>
      </c>
      <c r="D62" s="125" t="s">
        <v>3959</v>
      </c>
      <c r="E62" s="125" t="s">
        <v>3960</v>
      </c>
      <c r="F62" s="125" t="s">
        <v>3961</v>
      </c>
      <c r="G62" s="125" t="s">
        <v>3962</v>
      </c>
      <c r="H62" s="125" t="s">
        <v>3963</v>
      </c>
      <c r="I62" s="127" t="str">
        <f>IF(COUNTIF(J62:AW62,"&lt;&gt;")=0,"",SUMPRODUCT(((Recommendations[ImplStatus]="Implemented")+(Recommendations[ImplStatus]="Compensated"))*ISNUMBER(MATCH(Recommendations[Id],J62:AW62,0)))/COUNTIF(J62:AW62,"&lt;&gt;"))</f>
        <v/>
      </c>
      <c r="J62" s="129"/>
      <c r="K62" s="129"/>
      <c r="L62" s="129"/>
      <c r="M62" s="129"/>
      <c r="N62" s="129"/>
      <c r="O62" s="129"/>
      <c r="P62" s="129"/>
      <c r="Q62" s="129"/>
      <c r="R62" s="129"/>
      <c r="S62" s="129"/>
      <c r="T62" s="129"/>
      <c r="U62" s="129"/>
      <c r="V62" s="129"/>
      <c r="W62" s="129"/>
      <c r="X62" s="129"/>
      <c r="Y62" s="129"/>
      <c r="Z62" s="129"/>
      <c r="AA62" s="129"/>
      <c r="AB62" s="129"/>
      <c r="AC62" s="129"/>
      <c r="AD62" s="129"/>
      <c r="AE62" s="129"/>
      <c r="AF62" s="129"/>
      <c r="AG62" s="129"/>
      <c r="AH62" s="129"/>
      <c r="AI62" s="129"/>
      <c r="AJ62" s="129"/>
      <c r="AK62" s="129"/>
      <c r="AL62" s="129"/>
      <c r="AM62" s="129"/>
      <c r="AN62" s="129"/>
      <c r="AO62" s="129"/>
      <c r="AP62" s="129"/>
      <c r="AQ62" s="129"/>
      <c r="AR62" s="129"/>
      <c r="AS62" s="129"/>
      <c r="AT62" s="129"/>
      <c r="AU62" s="129"/>
      <c r="AV62" s="129"/>
      <c r="AW62" s="139"/>
    </row>
    <row r="63" spans="1:49" ht="60" customHeight="1" x14ac:dyDescent="0.35">
      <c r="A63" s="136" t="s">
        <v>3955</v>
      </c>
      <c r="B63" s="122" t="s">
        <v>3964</v>
      </c>
      <c r="C63" s="123" t="s">
        <v>3965</v>
      </c>
      <c r="D63" s="125" t="s">
        <v>3966</v>
      </c>
      <c r="E63" s="125" t="s">
        <v>3967</v>
      </c>
      <c r="F63" s="125" t="s">
        <v>3968</v>
      </c>
      <c r="G63" s="125" t="s">
        <v>3969</v>
      </c>
      <c r="H63" s="125" t="s">
        <v>3970</v>
      </c>
      <c r="I63" s="127" t="str">
        <f>IF(COUNTIF(J63:AW63,"&lt;&gt;")=0,"",SUMPRODUCT(((Recommendations[ImplStatus]="Implemented")+(Recommendations[ImplStatus]="Compensated"))*ISNUMBER(MATCH(Recommendations[Id],J63:AW63,0)))/COUNTIF(J63:AW63,"&lt;&gt;"))</f>
        <v/>
      </c>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39"/>
    </row>
    <row r="64" spans="1:49" ht="60" customHeight="1" x14ac:dyDescent="0.35">
      <c r="A64" s="136" t="s">
        <v>3955</v>
      </c>
      <c r="B64" s="122" t="s">
        <v>3971</v>
      </c>
      <c r="C64" s="123" t="s">
        <v>3972</v>
      </c>
      <c r="D64" s="125" t="s">
        <v>3973</v>
      </c>
      <c r="E64" s="125" t="s">
        <v>3974</v>
      </c>
      <c r="F64" s="125" t="s">
        <v>3975</v>
      </c>
      <c r="G64" s="125" t="s">
        <v>3976</v>
      </c>
      <c r="H64" s="125" t="s">
        <v>3977</v>
      </c>
      <c r="I64" s="127" t="str">
        <f>IF(COUNTIF(J64:AW64,"&lt;&gt;")=0,"",SUMPRODUCT(((Recommendations[ImplStatus]="Implemented")+(Recommendations[ImplStatus]="Compensated"))*ISNUMBER(MATCH(Recommendations[Id],J64:AW64,0)))/COUNTIF(J64:AW64,"&lt;&gt;"))</f>
        <v/>
      </c>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39"/>
    </row>
    <row r="65" spans="1:49" ht="60" customHeight="1" x14ac:dyDescent="0.35">
      <c r="A65" s="136" t="s">
        <v>3955</v>
      </c>
      <c r="B65" s="122" t="s">
        <v>3978</v>
      </c>
      <c r="C65" s="123" t="s">
        <v>3979</v>
      </c>
      <c r="D65" s="125" t="s">
        <v>3980</v>
      </c>
      <c r="E65" s="125" t="s">
        <v>3981</v>
      </c>
      <c r="F65" s="125" t="s">
        <v>3982</v>
      </c>
      <c r="G65" s="125" t="s">
        <v>3983</v>
      </c>
      <c r="H65" s="125" t="s">
        <v>3984</v>
      </c>
      <c r="I65" s="127" t="str">
        <f>IF(COUNTIF(J65:AW65,"&lt;&gt;")=0,"",SUMPRODUCT(((Recommendations[ImplStatus]="Implemented")+(Recommendations[ImplStatus]="Compensated"))*ISNUMBER(MATCH(Recommendations[Id],J65:AW65,0)))/COUNTIF(J65:AW65,"&lt;&gt;"))</f>
        <v/>
      </c>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39"/>
    </row>
    <row r="66" spans="1:49" ht="60" customHeight="1" x14ac:dyDescent="0.35">
      <c r="A66" s="136" t="s">
        <v>3955</v>
      </c>
      <c r="B66" s="122" t="s">
        <v>3985</v>
      </c>
      <c r="C66" s="123" t="s">
        <v>3986</v>
      </c>
      <c r="D66" s="125" t="s">
        <v>3987</v>
      </c>
      <c r="E66" s="125" t="s">
        <v>3988</v>
      </c>
      <c r="F66" s="125" t="s">
        <v>3989</v>
      </c>
      <c r="G66" s="125" t="s">
        <v>3990</v>
      </c>
      <c r="H66" s="125" t="s">
        <v>3991</v>
      </c>
      <c r="I66" s="127" t="str">
        <f>IF(COUNTIF(J66:AW66,"&lt;&gt;")=0,"",SUMPRODUCT(((Recommendations[ImplStatus]="Implemented")+(Recommendations[ImplStatus]="Compensated"))*ISNUMBER(MATCH(Recommendations[Id],J66:AW66,0)))/COUNTIF(J66:AW66,"&lt;&gt;"))</f>
        <v/>
      </c>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129"/>
      <c r="AP66" s="129"/>
      <c r="AQ66" s="129"/>
      <c r="AR66" s="129"/>
      <c r="AS66" s="129"/>
      <c r="AT66" s="129"/>
      <c r="AU66" s="129"/>
      <c r="AV66" s="129"/>
      <c r="AW66" s="139"/>
    </row>
    <row r="67" spans="1:49" ht="60" customHeight="1" x14ac:dyDescent="0.35">
      <c r="A67" s="136" t="s">
        <v>3955</v>
      </c>
      <c r="B67" s="122" t="s">
        <v>3992</v>
      </c>
      <c r="C67" s="123" t="s">
        <v>3993</v>
      </c>
      <c r="D67" s="125" t="s">
        <v>3994</v>
      </c>
      <c r="E67" s="125" t="s">
        <v>3995</v>
      </c>
      <c r="F67" s="125" t="s">
        <v>3996</v>
      </c>
      <c r="G67" s="125" t="s">
        <v>3997</v>
      </c>
      <c r="H67" s="125" t="s">
        <v>3998</v>
      </c>
      <c r="I67" s="127">
        <f>IF(COUNTIF(J67:AW67,"&lt;&gt;")=0,"",SUMPRODUCT(((Recommendations[ImplStatus]="Implemented")+(Recommendations[ImplStatus]="Compensated"))*ISNUMBER(MATCH(Recommendations[Id],J67:AW67,0)))/COUNTIF(J67:AW67,"&lt;&gt;"))</f>
        <v>0</v>
      </c>
      <c r="J67" s="129" t="s">
        <v>1063</v>
      </c>
      <c r="K67" s="129" t="s">
        <v>1243</v>
      </c>
      <c r="L67" s="129" t="s">
        <v>1252</v>
      </c>
      <c r="M67" s="129" t="s">
        <v>1261</v>
      </c>
      <c r="N67" s="129" t="s">
        <v>1270</v>
      </c>
      <c r="O67" s="129" t="s">
        <v>1276</v>
      </c>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29"/>
      <c r="AO67" s="129"/>
      <c r="AP67" s="129"/>
      <c r="AQ67" s="129"/>
      <c r="AR67" s="129"/>
      <c r="AS67" s="129"/>
      <c r="AT67" s="129"/>
      <c r="AU67" s="129"/>
      <c r="AV67" s="129"/>
      <c r="AW67" s="139"/>
    </row>
    <row r="68" spans="1:49" ht="60" customHeight="1" x14ac:dyDescent="0.35">
      <c r="A68" s="136" t="s">
        <v>3955</v>
      </c>
      <c r="B68" s="122" t="s">
        <v>3999</v>
      </c>
      <c r="C68" s="123" t="s">
        <v>4000</v>
      </c>
      <c r="D68" s="125" t="s">
        <v>4001</v>
      </c>
      <c r="E68" s="125" t="s">
        <v>4002</v>
      </c>
      <c r="F68" s="125" t="s">
        <v>4003</v>
      </c>
      <c r="G68" s="125" t="s">
        <v>4004</v>
      </c>
      <c r="H68" s="125" t="s">
        <v>4005</v>
      </c>
      <c r="I68" s="127" t="str">
        <f>IF(COUNTIF(J68:AW68,"&lt;&gt;")=0,"",SUMPRODUCT(((Recommendations[ImplStatus]="Implemented")+(Recommendations[ImplStatus]="Compensated"))*ISNUMBER(MATCH(Recommendations[Id],J68:AW68,0)))/COUNTIF(J68:AW68,"&lt;&gt;"))</f>
        <v/>
      </c>
      <c r="J68" s="129"/>
      <c r="K68" s="129"/>
      <c r="L68" s="129"/>
      <c r="M68" s="129"/>
      <c r="N68" s="129"/>
      <c r="O68" s="129"/>
      <c r="P68" s="129"/>
      <c r="Q68" s="129"/>
      <c r="R68" s="129"/>
      <c r="S68" s="129"/>
      <c r="T68" s="129"/>
      <c r="U68" s="129"/>
      <c r="V68" s="129"/>
      <c r="W68" s="129"/>
      <c r="X68" s="129"/>
      <c r="Y68" s="129"/>
      <c r="Z68" s="129"/>
      <c r="AA68" s="129"/>
      <c r="AB68" s="129"/>
      <c r="AC68" s="129"/>
      <c r="AD68" s="129"/>
      <c r="AE68" s="129"/>
      <c r="AF68" s="129"/>
      <c r="AG68" s="129"/>
      <c r="AH68" s="129"/>
      <c r="AI68" s="129"/>
      <c r="AJ68" s="129"/>
      <c r="AK68" s="129"/>
      <c r="AL68" s="129"/>
      <c r="AM68" s="129"/>
      <c r="AN68" s="129"/>
      <c r="AO68" s="129"/>
      <c r="AP68" s="129"/>
      <c r="AQ68" s="129"/>
      <c r="AR68" s="129"/>
      <c r="AS68" s="129"/>
      <c r="AT68" s="129"/>
      <c r="AU68" s="129"/>
      <c r="AV68" s="129"/>
      <c r="AW68" s="139"/>
    </row>
    <row r="69" spans="1:49" ht="60" customHeight="1" outlineLevel="1" x14ac:dyDescent="0.35">
      <c r="A69" s="135" t="s">
        <v>4006</v>
      </c>
      <c r="B69" s="121"/>
      <c r="C69" s="120" t="s">
        <v>4007</v>
      </c>
      <c r="D69" s="124"/>
      <c r="E69" s="124"/>
      <c r="F69" s="124"/>
      <c r="G69" s="124"/>
      <c r="H69" s="124"/>
      <c r="I69" s="126" t="str">
        <f>IF(COUNTIF(J69:AW69,"&lt;&gt;")=0,"",SUMPRODUCT(((Recommendations[ImplStatus]="Implemented")+(Recommendations[ImplStatus]="Compensated"))*ISNUMBER(MATCH(Recommendations[Id],J69:AW69,0)))/COUNTIF(J69:AW69,"&lt;&gt;"))</f>
        <v/>
      </c>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38"/>
    </row>
    <row r="70" spans="1:49" ht="60" customHeight="1" x14ac:dyDescent="0.35">
      <c r="A70" s="136" t="s">
        <v>4006</v>
      </c>
      <c r="B70" s="122" t="s">
        <v>4008</v>
      </c>
      <c r="C70" s="123" t="s">
        <v>4009</v>
      </c>
      <c r="D70" s="125" t="s">
        <v>4010</v>
      </c>
      <c r="E70" s="125" t="s">
        <v>4011</v>
      </c>
      <c r="F70" s="125" t="s">
        <v>4012</v>
      </c>
      <c r="G70" s="125" t="s">
        <v>4013</v>
      </c>
      <c r="H70" s="125" t="s">
        <v>4014</v>
      </c>
      <c r="I70" s="127" t="str">
        <f>IF(COUNTIF(J70:AW70,"&lt;&gt;")=0,"",SUMPRODUCT(((Recommendations[ImplStatus]="Implemented")+(Recommendations[ImplStatus]="Compensated"))*ISNUMBER(MATCH(Recommendations[Id],J70:AW70,0)))/COUNTIF(J70:AW70,"&lt;&gt;"))</f>
        <v/>
      </c>
      <c r="J70" s="129"/>
      <c r="K70" s="129"/>
      <c r="L70" s="129"/>
      <c r="M70" s="129"/>
      <c r="N70" s="129"/>
      <c r="O70" s="129"/>
      <c r="P70" s="129"/>
      <c r="Q70" s="129"/>
      <c r="R70" s="129"/>
      <c r="S70" s="129"/>
      <c r="T70" s="129"/>
      <c r="U70" s="129"/>
      <c r="V70" s="129"/>
      <c r="W70" s="129"/>
      <c r="X70" s="129"/>
      <c r="Y70" s="129"/>
      <c r="Z70" s="129"/>
      <c r="AA70" s="129"/>
      <c r="AB70" s="129"/>
      <c r="AC70" s="129"/>
      <c r="AD70" s="129"/>
      <c r="AE70" s="129"/>
      <c r="AF70" s="129"/>
      <c r="AG70" s="129"/>
      <c r="AH70" s="129"/>
      <c r="AI70" s="129"/>
      <c r="AJ70" s="129"/>
      <c r="AK70" s="129"/>
      <c r="AL70" s="129"/>
      <c r="AM70" s="129"/>
      <c r="AN70" s="129"/>
      <c r="AO70" s="129"/>
      <c r="AP70" s="129"/>
      <c r="AQ70" s="129"/>
      <c r="AR70" s="129"/>
      <c r="AS70" s="129"/>
      <c r="AT70" s="129"/>
      <c r="AU70" s="129"/>
      <c r="AV70" s="129"/>
      <c r="AW70" s="139"/>
    </row>
    <row r="71" spans="1:49" ht="60" customHeight="1" x14ac:dyDescent="0.35">
      <c r="A71" s="136" t="s">
        <v>4006</v>
      </c>
      <c r="B71" s="122" t="s">
        <v>4015</v>
      </c>
      <c r="C71" s="123" t="s">
        <v>4016</v>
      </c>
      <c r="D71" s="125" t="s">
        <v>4017</v>
      </c>
      <c r="E71" s="125" t="s">
        <v>4018</v>
      </c>
      <c r="F71" s="125" t="s">
        <v>4019</v>
      </c>
      <c r="G71" s="125" t="s">
        <v>4020</v>
      </c>
      <c r="H71" s="125" t="s">
        <v>4021</v>
      </c>
      <c r="I71" s="127" t="str">
        <f>IF(COUNTIF(J71:AW71,"&lt;&gt;")=0,"",SUMPRODUCT(((Recommendations[ImplStatus]="Implemented")+(Recommendations[ImplStatus]="Compensated"))*ISNUMBER(MATCH(Recommendations[Id],J71:AW71,0)))/COUNTIF(J71:AW71,"&lt;&gt;"))</f>
        <v/>
      </c>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129"/>
      <c r="AP71" s="129"/>
      <c r="AQ71" s="129"/>
      <c r="AR71" s="129"/>
      <c r="AS71" s="129"/>
      <c r="AT71" s="129"/>
      <c r="AU71" s="129"/>
      <c r="AV71" s="129"/>
      <c r="AW71" s="139"/>
    </row>
    <row r="72" spans="1:49" ht="60" customHeight="1" outlineLevel="1" x14ac:dyDescent="0.35">
      <c r="A72" s="135" t="s">
        <v>4022</v>
      </c>
      <c r="B72" s="121"/>
      <c r="C72" s="120" t="s">
        <v>4023</v>
      </c>
      <c r="D72" s="124"/>
      <c r="E72" s="124"/>
      <c r="F72" s="124"/>
      <c r="G72" s="124"/>
      <c r="H72" s="124"/>
      <c r="I72" s="126" t="str">
        <f>IF(COUNTIF(J72:AW72,"&lt;&gt;")=0,"",SUMPRODUCT(((Recommendations[ImplStatus]="Implemented")+(Recommendations[ImplStatus]="Compensated"))*ISNUMBER(MATCH(Recommendations[Id],J72:AW72,0)))/COUNTIF(J72:AW72,"&lt;&gt;"))</f>
        <v/>
      </c>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38"/>
    </row>
    <row r="73" spans="1:49" ht="60" customHeight="1" x14ac:dyDescent="0.35">
      <c r="A73" s="136" t="s">
        <v>4022</v>
      </c>
      <c r="B73" s="122" t="s">
        <v>4024</v>
      </c>
      <c r="C73" s="123" t="s">
        <v>4025</v>
      </c>
      <c r="D73" s="125" t="s">
        <v>4026</v>
      </c>
      <c r="E73" s="125" t="s">
        <v>4027</v>
      </c>
      <c r="F73" s="125" t="s">
        <v>4028</v>
      </c>
      <c r="G73" s="125" t="s">
        <v>4029</v>
      </c>
      <c r="H73" s="125" t="s">
        <v>4030</v>
      </c>
      <c r="I73" s="127" t="str">
        <f>IF(COUNTIF(J73:AW73,"&lt;&gt;")=0,"",SUMPRODUCT(((Recommendations[ImplStatus]="Implemented")+(Recommendations[ImplStatus]="Compensated"))*ISNUMBER(MATCH(Recommendations[Id],J73:AW73,0)))/COUNTIF(J73:AW73,"&lt;&gt;"))</f>
        <v/>
      </c>
      <c r="J73" s="129"/>
      <c r="K73" s="129"/>
      <c r="L73" s="129"/>
      <c r="M73" s="129"/>
      <c r="N73" s="129"/>
      <c r="O73" s="129"/>
      <c r="P73" s="129"/>
      <c r="Q73" s="129"/>
      <c r="R73" s="129"/>
      <c r="S73" s="129"/>
      <c r="T73" s="129"/>
      <c r="U73" s="129"/>
      <c r="V73" s="129"/>
      <c r="W73" s="129"/>
      <c r="X73" s="129"/>
      <c r="Y73" s="129"/>
      <c r="Z73" s="129"/>
      <c r="AA73" s="129"/>
      <c r="AB73" s="129"/>
      <c r="AC73" s="129"/>
      <c r="AD73" s="129"/>
      <c r="AE73" s="129"/>
      <c r="AF73" s="129"/>
      <c r="AG73" s="129"/>
      <c r="AH73" s="129"/>
      <c r="AI73" s="129"/>
      <c r="AJ73" s="129"/>
      <c r="AK73" s="129"/>
      <c r="AL73" s="129"/>
      <c r="AM73" s="129"/>
      <c r="AN73" s="129"/>
      <c r="AO73" s="129"/>
      <c r="AP73" s="129"/>
      <c r="AQ73" s="129"/>
      <c r="AR73" s="129"/>
      <c r="AS73" s="129"/>
      <c r="AT73" s="129"/>
      <c r="AU73" s="129"/>
      <c r="AV73" s="129"/>
      <c r="AW73" s="139"/>
    </row>
    <row r="74" spans="1:49" ht="60" customHeight="1" x14ac:dyDescent="0.35">
      <c r="A74" s="136" t="s">
        <v>4022</v>
      </c>
      <c r="B74" s="122" t="s">
        <v>4031</v>
      </c>
      <c r="C74" s="123" t="s">
        <v>4032</v>
      </c>
      <c r="D74" s="125" t="s">
        <v>4033</v>
      </c>
      <c r="E74" s="125" t="s">
        <v>4034</v>
      </c>
      <c r="F74" s="125" t="s">
        <v>4035</v>
      </c>
      <c r="G74" s="125" t="s">
        <v>4036</v>
      </c>
      <c r="H74" s="125" t="s">
        <v>4037</v>
      </c>
      <c r="I74" s="127" t="str">
        <f>IF(COUNTIF(J74:AW74,"&lt;&gt;")=0,"",SUMPRODUCT(((Recommendations[ImplStatus]="Implemented")+(Recommendations[ImplStatus]="Compensated"))*ISNUMBER(MATCH(Recommendations[Id],J74:AW74,0)))/COUNTIF(J74:AW74,"&lt;&gt;"))</f>
        <v/>
      </c>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129"/>
      <c r="AP74" s="129"/>
      <c r="AQ74" s="129"/>
      <c r="AR74" s="129"/>
      <c r="AS74" s="129"/>
      <c r="AT74" s="129"/>
      <c r="AU74" s="129"/>
      <c r="AV74" s="129"/>
      <c r="AW74" s="139"/>
    </row>
    <row r="75" spans="1:49" ht="60" customHeight="1" x14ac:dyDescent="0.35">
      <c r="A75" s="136" t="s">
        <v>4022</v>
      </c>
      <c r="B75" s="122" t="s">
        <v>4038</v>
      </c>
      <c r="C75" s="123" t="s">
        <v>4039</v>
      </c>
      <c r="D75" s="125" t="s">
        <v>4040</v>
      </c>
      <c r="E75" s="125" t="s">
        <v>4041</v>
      </c>
      <c r="F75" s="125" t="s">
        <v>4042</v>
      </c>
      <c r="G75" s="125" t="s">
        <v>4043</v>
      </c>
      <c r="H75" s="125" t="s">
        <v>4044</v>
      </c>
      <c r="I75" s="127" t="str">
        <f>IF(COUNTIF(J75:AW75,"&lt;&gt;")=0,"",SUMPRODUCT(((Recommendations[ImplStatus]="Implemented")+(Recommendations[ImplStatus]="Compensated"))*ISNUMBER(MATCH(Recommendations[Id],J75:AW75,0)))/COUNTIF(J75:AW75,"&lt;&gt;"))</f>
        <v/>
      </c>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129"/>
      <c r="AP75" s="129"/>
      <c r="AQ75" s="129"/>
      <c r="AR75" s="129"/>
      <c r="AS75" s="129"/>
      <c r="AT75" s="129"/>
      <c r="AU75" s="129"/>
      <c r="AV75" s="129"/>
      <c r="AW75" s="139"/>
    </row>
    <row r="76" spans="1:49" ht="60" customHeight="1" x14ac:dyDescent="0.35">
      <c r="A76" s="136" t="s">
        <v>4022</v>
      </c>
      <c r="B76" s="122" t="s">
        <v>4045</v>
      </c>
      <c r="C76" s="123" t="s">
        <v>4046</v>
      </c>
      <c r="D76" s="125" t="s">
        <v>4047</v>
      </c>
      <c r="E76" s="125" t="s">
        <v>4048</v>
      </c>
      <c r="F76" s="125" t="s">
        <v>4049</v>
      </c>
      <c r="G76" s="125" t="s">
        <v>4050</v>
      </c>
      <c r="H76" s="125" t="s">
        <v>4051</v>
      </c>
      <c r="I76" s="127" t="str">
        <f>IF(COUNTIF(J76:AW76,"&lt;&gt;")=0,"",SUMPRODUCT(((Recommendations[ImplStatus]="Implemented")+(Recommendations[ImplStatus]="Compensated"))*ISNUMBER(MATCH(Recommendations[Id],J76:AW76,0)))/COUNTIF(J76:AW76,"&lt;&gt;"))</f>
        <v/>
      </c>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39"/>
    </row>
    <row r="77" spans="1:49" ht="60" customHeight="1" x14ac:dyDescent="0.35">
      <c r="A77" s="136" t="s">
        <v>4022</v>
      </c>
      <c r="B77" s="122" t="s">
        <v>4052</v>
      </c>
      <c r="C77" s="123" t="s">
        <v>4053</v>
      </c>
      <c r="D77" s="125" t="s">
        <v>4054</v>
      </c>
      <c r="E77" s="125" t="s">
        <v>4055</v>
      </c>
      <c r="F77" s="125" t="s">
        <v>4056</v>
      </c>
      <c r="G77" s="125" t="s">
        <v>4050</v>
      </c>
      <c r="H77" s="125" t="s">
        <v>4057</v>
      </c>
      <c r="I77" s="127" t="str">
        <f>IF(COUNTIF(J77:AW77,"&lt;&gt;")=0,"",SUMPRODUCT(((Recommendations[ImplStatus]="Implemented")+(Recommendations[ImplStatus]="Compensated"))*ISNUMBER(MATCH(Recommendations[Id],J77:AW77,0)))/COUNTIF(J77:AW77,"&lt;&gt;"))</f>
        <v/>
      </c>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129"/>
      <c r="AP77" s="129"/>
      <c r="AQ77" s="129"/>
      <c r="AR77" s="129"/>
      <c r="AS77" s="129"/>
      <c r="AT77" s="129"/>
      <c r="AU77" s="129"/>
      <c r="AV77" s="129"/>
      <c r="AW77" s="139"/>
    </row>
    <row r="78" spans="1:49" ht="60" customHeight="1" outlineLevel="1" x14ac:dyDescent="0.35">
      <c r="A78" s="135" t="s">
        <v>4058</v>
      </c>
      <c r="B78" s="121"/>
      <c r="C78" s="120" t="s">
        <v>4059</v>
      </c>
      <c r="D78" s="124"/>
      <c r="E78" s="124"/>
      <c r="F78" s="124"/>
      <c r="G78" s="124"/>
      <c r="H78" s="124"/>
      <c r="I78" s="126" t="str">
        <f>IF(COUNTIF(J78:AW78,"&lt;&gt;")=0,"",SUMPRODUCT(((Recommendations[ImplStatus]="Implemented")+(Recommendations[ImplStatus]="Compensated"))*ISNUMBER(MATCH(Recommendations[Id],J78:AW78,0)))/COUNTIF(J78:AW78,"&lt;&gt;"))</f>
        <v/>
      </c>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8"/>
      <c r="AG78" s="128"/>
      <c r="AH78" s="128"/>
      <c r="AI78" s="128"/>
      <c r="AJ78" s="128"/>
      <c r="AK78" s="128"/>
      <c r="AL78" s="128"/>
      <c r="AM78" s="128"/>
      <c r="AN78" s="128"/>
      <c r="AO78" s="128"/>
      <c r="AP78" s="128"/>
      <c r="AQ78" s="128"/>
      <c r="AR78" s="128"/>
      <c r="AS78" s="128"/>
      <c r="AT78" s="128"/>
      <c r="AU78" s="128"/>
      <c r="AV78" s="128"/>
      <c r="AW78" s="138"/>
    </row>
    <row r="79" spans="1:49" ht="60" customHeight="1" x14ac:dyDescent="0.35">
      <c r="A79" s="136" t="s">
        <v>4058</v>
      </c>
      <c r="B79" s="122" t="s">
        <v>4058</v>
      </c>
      <c r="C79" s="123" t="s">
        <v>4060</v>
      </c>
      <c r="D79" s="125" t="s">
        <v>4061</v>
      </c>
      <c r="E79" s="125" t="s">
        <v>4062</v>
      </c>
      <c r="F79" s="125" t="s">
        <v>4063</v>
      </c>
      <c r="G79" s="125" t="s">
        <v>4064</v>
      </c>
      <c r="H79" s="125" t="s">
        <v>4065</v>
      </c>
      <c r="I79" s="127" t="str">
        <f>IF(COUNTIF(J79:AW79,"&lt;&gt;")=0,"",SUMPRODUCT(((Recommendations[ImplStatus]="Implemented")+(Recommendations[ImplStatus]="Compensated"))*ISNUMBER(MATCH(Recommendations[Id],J79:AW79,0)))/COUNTIF(J79:AW79,"&lt;&gt;"))</f>
        <v/>
      </c>
      <c r="J79" s="129"/>
      <c r="K79" s="129"/>
      <c r="L79" s="129"/>
      <c r="M79" s="129"/>
      <c r="N79" s="129"/>
      <c r="O79" s="129"/>
      <c r="P79" s="129"/>
      <c r="Q79" s="129"/>
      <c r="R79" s="129"/>
      <c r="S79" s="129"/>
      <c r="T79" s="129"/>
      <c r="U79" s="129"/>
      <c r="V79" s="129"/>
      <c r="W79" s="129"/>
      <c r="X79" s="129"/>
      <c r="Y79" s="129"/>
      <c r="Z79" s="129"/>
      <c r="AA79" s="129"/>
      <c r="AB79" s="129"/>
      <c r="AC79" s="129"/>
      <c r="AD79" s="129"/>
      <c r="AE79" s="129"/>
      <c r="AF79" s="129"/>
      <c r="AG79" s="129"/>
      <c r="AH79" s="129"/>
      <c r="AI79" s="129"/>
      <c r="AJ79" s="129"/>
      <c r="AK79" s="129"/>
      <c r="AL79" s="129"/>
      <c r="AM79" s="129"/>
      <c r="AN79" s="129"/>
      <c r="AO79" s="129"/>
      <c r="AP79" s="129"/>
      <c r="AQ79" s="129"/>
      <c r="AR79" s="129"/>
      <c r="AS79" s="129"/>
      <c r="AT79" s="129"/>
      <c r="AU79" s="129"/>
      <c r="AV79" s="129"/>
      <c r="AW79" s="139"/>
    </row>
    <row r="80" spans="1:49" ht="60" customHeight="1" x14ac:dyDescent="0.35">
      <c r="A80" s="136" t="s">
        <v>4058</v>
      </c>
      <c r="B80" s="122" t="s">
        <v>4066</v>
      </c>
      <c r="C80" s="123" t="s">
        <v>4067</v>
      </c>
      <c r="D80" s="125" t="s">
        <v>4068</v>
      </c>
      <c r="E80" s="125" t="s">
        <v>4069</v>
      </c>
      <c r="F80" s="125" t="s">
        <v>4070</v>
      </c>
      <c r="G80" s="125" t="s">
        <v>4071</v>
      </c>
      <c r="H80" s="125" t="s">
        <v>4072</v>
      </c>
      <c r="I80" s="127" t="str">
        <f>IF(COUNTIF(J80:AW80,"&lt;&gt;")=0,"",SUMPRODUCT(((Recommendations[ImplStatus]="Implemented")+(Recommendations[ImplStatus]="Compensated"))*ISNUMBER(MATCH(Recommendations[Id],J80:AW80,0)))/COUNTIF(J80:AW80,"&lt;&gt;"))</f>
        <v/>
      </c>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129"/>
      <c r="AP80" s="129"/>
      <c r="AQ80" s="129"/>
      <c r="AR80" s="129"/>
      <c r="AS80" s="129"/>
      <c r="AT80" s="129"/>
      <c r="AU80" s="129"/>
      <c r="AV80" s="129"/>
      <c r="AW80" s="139"/>
    </row>
    <row r="81" spans="1:49" ht="60" customHeight="1" x14ac:dyDescent="0.35">
      <c r="A81" s="136" t="s">
        <v>4058</v>
      </c>
      <c r="B81" s="122" t="s">
        <v>4073</v>
      </c>
      <c r="C81" s="123" t="s">
        <v>4074</v>
      </c>
      <c r="D81" s="125" t="s">
        <v>4075</v>
      </c>
      <c r="E81" s="125" t="s">
        <v>4076</v>
      </c>
      <c r="F81" s="125" t="s">
        <v>4077</v>
      </c>
      <c r="G81" s="125" t="s">
        <v>4078</v>
      </c>
      <c r="H81" s="125" t="s">
        <v>4079</v>
      </c>
      <c r="I81" s="127" t="str">
        <f>IF(COUNTIF(J81:AW81,"&lt;&gt;")=0,"",SUMPRODUCT(((Recommendations[ImplStatus]="Implemented")+(Recommendations[ImplStatus]="Compensated"))*ISNUMBER(MATCH(Recommendations[Id],J81:AW81,0)))/COUNTIF(J81:AW81,"&lt;&gt;"))</f>
        <v/>
      </c>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129"/>
      <c r="AP81" s="129"/>
      <c r="AQ81" s="129"/>
      <c r="AR81" s="129"/>
      <c r="AS81" s="129"/>
      <c r="AT81" s="129"/>
      <c r="AU81" s="129"/>
      <c r="AV81" s="129"/>
      <c r="AW81" s="139"/>
    </row>
    <row r="82" spans="1:49" ht="60" customHeight="1" outlineLevel="1" x14ac:dyDescent="0.35">
      <c r="A82" s="135" t="s">
        <v>4080</v>
      </c>
      <c r="B82" s="121"/>
      <c r="C82" s="120" t="s">
        <v>4081</v>
      </c>
      <c r="D82" s="124"/>
      <c r="E82" s="124"/>
      <c r="F82" s="124"/>
      <c r="G82" s="124"/>
      <c r="H82" s="124"/>
      <c r="I82" s="126" t="str">
        <f>IF(COUNTIF(J82:AW82,"&lt;&gt;")=0,"",SUMPRODUCT(((Recommendations[ImplStatus]="Implemented")+(Recommendations[ImplStatus]="Compensated"))*ISNUMBER(MATCH(Recommendations[Id],J82:AW82,0)))/COUNTIF(J82:AW82,"&lt;&gt;"))</f>
        <v/>
      </c>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8"/>
      <c r="AG82" s="128"/>
      <c r="AH82" s="128"/>
      <c r="AI82" s="128"/>
      <c r="AJ82" s="128"/>
      <c r="AK82" s="128"/>
      <c r="AL82" s="128"/>
      <c r="AM82" s="128"/>
      <c r="AN82" s="128"/>
      <c r="AO82" s="128"/>
      <c r="AP82" s="128"/>
      <c r="AQ82" s="128"/>
      <c r="AR82" s="128"/>
      <c r="AS82" s="128"/>
      <c r="AT82" s="128"/>
      <c r="AU82" s="128"/>
      <c r="AV82" s="128"/>
      <c r="AW82" s="138"/>
    </row>
    <row r="83" spans="1:49" ht="60" customHeight="1" x14ac:dyDescent="0.35">
      <c r="A83" s="136" t="s">
        <v>4080</v>
      </c>
      <c r="B83" s="122" t="s">
        <v>4082</v>
      </c>
      <c r="C83" s="123" t="s">
        <v>4083</v>
      </c>
      <c r="D83" s="125" t="s">
        <v>4084</v>
      </c>
      <c r="E83" s="125" t="s">
        <v>4085</v>
      </c>
      <c r="F83" s="125" t="s">
        <v>4086</v>
      </c>
      <c r="G83" s="125" t="s">
        <v>4087</v>
      </c>
      <c r="H83" s="125" t="s">
        <v>4088</v>
      </c>
      <c r="I83" s="127" t="str">
        <f>IF(COUNTIF(J83:AW83,"&lt;&gt;")=0,"",SUMPRODUCT(((Recommendations[ImplStatus]="Implemented")+(Recommendations[ImplStatus]="Compensated"))*ISNUMBER(MATCH(Recommendations[Id],J83:AW83,0)))/COUNTIF(J83:AW83,"&lt;&gt;"))</f>
        <v/>
      </c>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39"/>
    </row>
    <row r="84" spans="1:49" ht="60" customHeight="1" x14ac:dyDescent="0.35">
      <c r="A84" s="136" t="s">
        <v>4080</v>
      </c>
      <c r="B84" s="122" t="s">
        <v>4089</v>
      </c>
      <c r="C84" s="123" t="s">
        <v>4090</v>
      </c>
      <c r="D84" s="125" t="s">
        <v>4091</v>
      </c>
      <c r="E84" s="125" t="s">
        <v>4092</v>
      </c>
      <c r="F84" s="125" t="s">
        <v>4093</v>
      </c>
      <c r="G84" s="125" t="s">
        <v>4094</v>
      </c>
      <c r="H84" s="125" t="s">
        <v>4095</v>
      </c>
      <c r="I84" s="127" t="str">
        <f>IF(COUNTIF(J84:AW84,"&lt;&gt;")=0,"",SUMPRODUCT(((Recommendations[ImplStatus]="Implemented")+(Recommendations[ImplStatus]="Compensated"))*ISNUMBER(MATCH(Recommendations[Id],J84:AW84,0)))/COUNTIF(J84:AW84,"&lt;&gt;"))</f>
        <v/>
      </c>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129"/>
      <c r="AP84" s="129"/>
      <c r="AQ84" s="129"/>
      <c r="AR84" s="129"/>
      <c r="AS84" s="129"/>
      <c r="AT84" s="129"/>
      <c r="AU84" s="129"/>
      <c r="AV84" s="129"/>
      <c r="AW84" s="139"/>
    </row>
    <row r="85" spans="1:49" ht="60" customHeight="1" x14ac:dyDescent="0.35">
      <c r="A85" s="136" t="s">
        <v>4080</v>
      </c>
      <c r="B85" s="122" t="s">
        <v>4096</v>
      </c>
      <c r="C85" s="123" t="s">
        <v>4097</v>
      </c>
      <c r="D85" s="125" t="s">
        <v>4098</v>
      </c>
      <c r="E85" s="125" t="s">
        <v>4099</v>
      </c>
      <c r="F85" s="125" t="s">
        <v>4100</v>
      </c>
      <c r="G85" s="125" t="s">
        <v>4101</v>
      </c>
      <c r="H85" s="125" t="s">
        <v>4102</v>
      </c>
      <c r="I85" s="127" t="str">
        <f>IF(COUNTIF(J85:AW85,"&lt;&gt;")=0,"",SUMPRODUCT(((Recommendations[ImplStatus]="Implemented")+(Recommendations[ImplStatus]="Compensated"))*ISNUMBER(MATCH(Recommendations[Id],J85:AW85,0)))/COUNTIF(J85:AW85,"&lt;&gt;"))</f>
        <v/>
      </c>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129"/>
      <c r="AP85" s="129"/>
      <c r="AQ85" s="129"/>
      <c r="AR85" s="129"/>
      <c r="AS85" s="129"/>
      <c r="AT85" s="129"/>
      <c r="AU85" s="129"/>
      <c r="AV85" s="129"/>
      <c r="AW85" s="139"/>
    </row>
    <row r="86" spans="1:49" ht="60" customHeight="1" x14ac:dyDescent="0.35">
      <c r="A86" s="136" t="s">
        <v>4080</v>
      </c>
      <c r="B86" s="122" t="s">
        <v>4103</v>
      </c>
      <c r="C86" s="123" t="s">
        <v>4104</v>
      </c>
      <c r="D86" s="125" t="s">
        <v>4105</v>
      </c>
      <c r="E86" s="125" t="s">
        <v>4106</v>
      </c>
      <c r="F86" s="125" t="s">
        <v>4107</v>
      </c>
      <c r="G86" s="125" t="s">
        <v>4108</v>
      </c>
      <c r="H86" s="125" t="s">
        <v>28</v>
      </c>
      <c r="I86" s="127" t="str">
        <f>IF(COUNTIF(J86:AW86,"&lt;&gt;")=0,"",SUMPRODUCT(((Recommendations[ImplStatus]="Implemented")+(Recommendations[ImplStatus]="Compensated"))*ISNUMBER(MATCH(Recommendations[Id],J86:AW86,0)))/COUNTIF(J86:AW86,"&lt;&gt;"))</f>
        <v/>
      </c>
      <c r="J86" s="129"/>
      <c r="K86" s="129"/>
      <c r="L86" s="129"/>
      <c r="M86" s="129"/>
      <c r="N86" s="129"/>
      <c r="O86" s="129"/>
      <c r="P86" s="129"/>
      <c r="Q86" s="129"/>
      <c r="R86" s="129"/>
      <c r="S86" s="129"/>
      <c r="T86" s="129"/>
      <c r="U86" s="129"/>
      <c r="V86" s="129"/>
      <c r="W86" s="129"/>
      <c r="X86" s="129"/>
      <c r="Y86" s="129"/>
      <c r="Z86" s="129"/>
      <c r="AA86" s="129"/>
      <c r="AB86" s="129"/>
      <c r="AC86" s="129"/>
      <c r="AD86" s="129"/>
      <c r="AE86" s="129"/>
      <c r="AF86" s="129"/>
      <c r="AG86" s="129"/>
      <c r="AH86" s="129"/>
      <c r="AI86" s="129"/>
      <c r="AJ86" s="129"/>
      <c r="AK86" s="129"/>
      <c r="AL86" s="129"/>
      <c r="AM86" s="129"/>
      <c r="AN86" s="129"/>
      <c r="AO86" s="129"/>
      <c r="AP86" s="129"/>
      <c r="AQ86" s="129"/>
      <c r="AR86" s="129"/>
      <c r="AS86" s="129"/>
      <c r="AT86" s="129"/>
      <c r="AU86" s="129"/>
      <c r="AV86" s="129"/>
      <c r="AW86" s="139"/>
    </row>
    <row r="87" spans="1:49" ht="60" customHeight="1" outlineLevel="1" x14ac:dyDescent="0.35">
      <c r="A87" s="135" t="s">
        <v>4109</v>
      </c>
      <c r="B87" s="121"/>
      <c r="C87" s="120" t="s">
        <v>4110</v>
      </c>
      <c r="D87" s="124"/>
      <c r="E87" s="124"/>
      <c r="F87" s="124"/>
      <c r="G87" s="124"/>
      <c r="H87" s="124"/>
      <c r="I87" s="126" t="str">
        <f>IF(COUNTIF(J87:AW87,"&lt;&gt;")=0,"",SUMPRODUCT(((Recommendations[ImplStatus]="Implemented")+(Recommendations[ImplStatus]="Compensated"))*ISNUMBER(MATCH(Recommendations[Id],J87:AW87,0)))/COUNTIF(J87:AW87,"&lt;&gt;"))</f>
        <v/>
      </c>
      <c r="J87" s="128"/>
      <c r="K87" s="128"/>
      <c r="L87" s="128"/>
      <c r="M87" s="128"/>
      <c r="N87" s="128"/>
      <c r="O87" s="128"/>
      <c r="P87" s="128"/>
      <c r="Q87" s="128"/>
      <c r="R87" s="128"/>
      <c r="S87" s="128"/>
      <c r="T87" s="128"/>
      <c r="U87" s="128"/>
      <c r="V87" s="128"/>
      <c r="W87" s="128"/>
      <c r="X87" s="128"/>
      <c r="Y87" s="128"/>
      <c r="Z87" s="128"/>
      <c r="AA87" s="128"/>
      <c r="AB87" s="128"/>
      <c r="AC87" s="128"/>
      <c r="AD87" s="128"/>
      <c r="AE87" s="128"/>
      <c r="AF87" s="128"/>
      <c r="AG87" s="128"/>
      <c r="AH87" s="128"/>
      <c r="AI87" s="128"/>
      <c r="AJ87" s="128"/>
      <c r="AK87" s="128"/>
      <c r="AL87" s="128"/>
      <c r="AM87" s="128"/>
      <c r="AN87" s="128"/>
      <c r="AO87" s="128"/>
      <c r="AP87" s="128"/>
      <c r="AQ87" s="128"/>
      <c r="AR87" s="128"/>
      <c r="AS87" s="128"/>
      <c r="AT87" s="128"/>
      <c r="AU87" s="128"/>
      <c r="AV87" s="128"/>
      <c r="AW87" s="138"/>
    </row>
    <row r="88" spans="1:49" ht="60" customHeight="1" x14ac:dyDescent="0.35">
      <c r="A88" s="136" t="s">
        <v>4109</v>
      </c>
      <c r="B88" s="122" t="s">
        <v>4111</v>
      </c>
      <c r="C88" s="123" t="s">
        <v>4112</v>
      </c>
      <c r="D88" s="125" t="s">
        <v>4113</v>
      </c>
      <c r="E88" s="125" t="s">
        <v>4114</v>
      </c>
      <c r="F88" s="125" t="s">
        <v>4115</v>
      </c>
      <c r="G88" s="125" t="s">
        <v>4116</v>
      </c>
      <c r="H88" s="125" t="s">
        <v>4117</v>
      </c>
      <c r="I88" s="127">
        <f>IF(COUNTIF(J88:AW88,"&lt;&gt;")=0,"",SUMPRODUCT(((Recommendations[ImplStatus]="Implemented")+(Recommendations[ImplStatus]="Compensated"))*ISNUMBER(MATCH(Recommendations[Id],J88:AW88,0)))/COUNTIF(J88:AW88,"&lt;&gt;"))</f>
        <v>0</v>
      </c>
      <c r="J88" s="129" t="s">
        <v>1023</v>
      </c>
      <c r="K88" s="129" t="s">
        <v>1031</v>
      </c>
      <c r="L88" s="129" t="s">
        <v>1039</v>
      </c>
      <c r="M88" s="129" t="s">
        <v>1390</v>
      </c>
      <c r="N88" s="129" t="s">
        <v>1398</v>
      </c>
      <c r="O88" s="129" t="s">
        <v>1404</v>
      </c>
      <c r="P88" s="129" t="s">
        <v>1861</v>
      </c>
      <c r="Q88" s="129" t="s">
        <v>1869</v>
      </c>
      <c r="R88" s="129"/>
      <c r="S88" s="129"/>
      <c r="T88" s="129"/>
      <c r="U88" s="129"/>
      <c r="V88" s="129"/>
      <c r="W88" s="129"/>
      <c r="X88" s="129"/>
      <c r="Y88" s="129"/>
      <c r="Z88" s="129"/>
      <c r="AA88" s="129"/>
      <c r="AB88" s="129"/>
      <c r="AC88" s="129"/>
      <c r="AD88" s="129"/>
      <c r="AE88" s="129"/>
      <c r="AF88" s="129"/>
      <c r="AG88" s="129"/>
      <c r="AH88" s="129"/>
      <c r="AI88" s="129"/>
      <c r="AJ88" s="129"/>
      <c r="AK88" s="129"/>
      <c r="AL88" s="129"/>
      <c r="AM88" s="129"/>
      <c r="AN88" s="129"/>
      <c r="AO88" s="129"/>
      <c r="AP88" s="129"/>
      <c r="AQ88" s="129"/>
      <c r="AR88" s="129"/>
      <c r="AS88" s="129"/>
      <c r="AT88" s="129"/>
      <c r="AU88" s="129"/>
      <c r="AV88" s="129"/>
      <c r="AW88" s="139"/>
    </row>
    <row r="89" spans="1:49" ht="60" customHeight="1" x14ac:dyDescent="0.35">
      <c r="A89" s="136" t="s">
        <v>4109</v>
      </c>
      <c r="B89" s="122" t="s">
        <v>4118</v>
      </c>
      <c r="C89" s="123" t="s">
        <v>4119</v>
      </c>
      <c r="D89" s="125" t="s">
        <v>4120</v>
      </c>
      <c r="E89" s="125" t="s">
        <v>4121</v>
      </c>
      <c r="F89" s="125" t="s">
        <v>4122</v>
      </c>
      <c r="G89" s="125" t="s">
        <v>3646</v>
      </c>
      <c r="H89" s="125" t="s">
        <v>4123</v>
      </c>
      <c r="I89" s="127" t="str">
        <f>IF(COUNTIF(J89:AW89,"&lt;&gt;")=0,"",SUMPRODUCT(((Recommendations[ImplStatus]="Implemented")+(Recommendations[ImplStatus]="Compensated"))*ISNUMBER(MATCH(Recommendations[Id],J89:AW89,0)))/COUNTIF(J89:AW89,"&lt;&gt;"))</f>
        <v/>
      </c>
      <c r="J89" s="129"/>
      <c r="K89" s="129"/>
      <c r="L89" s="129"/>
      <c r="M89" s="129"/>
      <c r="N89" s="129"/>
      <c r="O89" s="129"/>
      <c r="P89" s="129"/>
      <c r="Q89" s="129"/>
      <c r="R89" s="129"/>
      <c r="S89" s="129"/>
      <c r="T89" s="129"/>
      <c r="U89" s="129"/>
      <c r="V89" s="129"/>
      <c r="W89" s="129"/>
      <c r="X89" s="129"/>
      <c r="Y89" s="129"/>
      <c r="Z89" s="129"/>
      <c r="AA89" s="129"/>
      <c r="AB89" s="129"/>
      <c r="AC89" s="129"/>
      <c r="AD89" s="129"/>
      <c r="AE89" s="129"/>
      <c r="AF89" s="129"/>
      <c r="AG89" s="129"/>
      <c r="AH89" s="129"/>
      <c r="AI89" s="129"/>
      <c r="AJ89" s="129"/>
      <c r="AK89" s="129"/>
      <c r="AL89" s="129"/>
      <c r="AM89" s="129"/>
      <c r="AN89" s="129"/>
      <c r="AO89" s="129"/>
      <c r="AP89" s="129"/>
      <c r="AQ89" s="129"/>
      <c r="AR89" s="129"/>
      <c r="AS89" s="129"/>
      <c r="AT89" s="129"/>
      <c r="AU89" s="129"/>
      <c r="AV89" s="129"/>
      <c r="AW89" s="139"/>
    </row>
    <row r="90" spans="1:49" ht="60" customHeight="1" x14ac:dyDescent="0.35">
      <c r="A90" s="136" t="s">
        <v>4109</v>
      </c>
      <c r="B90" s="122" t="s">
        <v>4124</v>
      </c>
      <c r="C90" s="123" t="s">
        <v>4125</v>
      </c>
      <c r="D90" s="125" t="s">
        <v>4126</v>
      </c>
      <c r="E90" s="125" t="s">
        <v>4127</v>
      </c>
      <c r="F90" s="125" t="s">
        <v>4128</v>
      </c>
      <c r="G90" s="125" t="s">
        <v>4116</v>
      </c>
      <c r="H90" s="125" t="s">
        <v>4129</v>
      </c>
      <c r="I90" s="127" t="str">
        <f>IF(COUNTIF(J90:AW90,"&lt;&gt;")=0,"",SUMPRODUCT(((Recommendations[ImplStatus]="Implemented")+(Recommendations[ImplStatus]="Compensated"))*ISNUMBER(MATCH(Recommendations[Id],J90:AW90,0)))/COUNTIF(J90:AW90,"&lt;&gt;"))</f>
        <v/>
      </c>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129"/>
      <c r="AP90" s="129"/>
      <c r="AQ90" s="129"/>
      <c r="AR90" s="129"/>
      <c r="AS90" s="129"/>
      <c r="AT90" s="129"/>
      <c r="AU90" s="129"/>
      <c r="AV90" s="129"/>
      <c r="AW90" s="139"/>
    </row>
    <row r="91" spans="1:49" ht="60" customHeight="1" x14ac:dyDescent="0.35">
      <c r="A91" s="136" t="s">
        <v>4109</v>
      </c>
      <c r="B91" s="122" t="s">
        <v>4130</v>
      </c>
      <c r="C91" s="123" t="s">
        <v>4131</v>
      </c>
      <c r="D91" s="125" t="s">
        <v>4132</v>
      </c>
      <c r="E91" s="125" t="s">
        <v>4133</v>
      </c>
      <c r="F91" s="125" t="s">
        <v>4134</v>
      </c>
      <c r="G91" s="125" t="s">
        <v>3646</v>
      </c>
      <c r="H91" s="125" t="s">
        <v>4135</v>
      </c>
      <c r="I91" s="127">
        <f>IF(COUNTIF(J91:AW91,"&lt;&gt;")=0,"",SUMPRODUCT(((Recommendations[ImplStatus]="Implemented")+(Recommendations[ImplStatus]="Compensated"))*ISNUMBER(MATCH(Recommendations[Id],J91:AW91,0)))/COUNTIF(J91:AW91,"&lt;&gt;"))</f>
        <v>0</v>
      </c>
      <c r="J91" s="129" t="s">
        <v>181</v>
      </c>
      <c r="K91" s="129" t="s">
        <v>1297</v>
      </c>
      <c r="L91" s="129" t="s">
        <v>1422</v>
      </c>
      <c r="M91" s="129" t="s">
        <v>1430</v>
      </c>
      <c r="N91" s="129" t="s">
        <v>1438</v>
      </c>
      <c r="O91" s="129" t="s">
        <v>1446</v>
      </c>
      <c r="P91" s="129" t="s">
        <v>1458</v>
      </c>
      <c r="Q91" s="129" t="s">
        <v>1624</v>
      </c>
      <c r="R91" s="129" t="s">
        <v>1683</v>
      </c>
      <c r="S91" s="129" t="s">
        <v>1699</v>
      </c>
      <c r="T91" s="129" t="s">
        <v>1721</v>
      </c>
      <c r="U91" s="129" t="s">
        <v>1729</v>
      </c>
      <c r="V91" s="129" t="s">
        <v>1737</v>
      </c>
      <c r="W91" s="129" t="s">
        <v>1745</v>
      </c>
      <c r="X91" s="129" t="s">
        <v>1761</v>
      </c>
      <c r="Y91" s="129" t="s">
        <v>1826</v>
      </c>
      <c r="Z91" s="129" t="s">
        <v>1834</v>
      </c>
      <c r="AA91" s="129" t="s">
        <v>1841</v>
      </c>
      <c r="AB91" s="129" t="s">
        <v>1848</v>
      </c>
      <c r="AC91" s="129" t="s">
        <v>1944</v>
      </c>
      <c r="AD91" s="129" t="s">
        <v>1964</v>
      </c>
      <c r="AE91" s="129" t="s">
        <v>1972</v>
      </c>
      <c r="AF91" s="129" t="s">
        <v>1978</v>
      </c>
      <c r="AG91" s="129" t="s">
        <v>1986</v>
      </c>
      <c r="AH91" s="129" t="s">
        <v>1994</v>
      </c>
      <c r="AI91" s="129" t="s">
        <v>2119</v>
      </c>
      <c r="AJ91" s="129" t="s">
        <v>2127</v>
      </c>
      <c r="AK91" s="129" t="s">
        <v>2283</v>
      </c>
      <c r="AL91" s="129" t="s">
        <v>2290</v>
      </c>
      <c r="AM91" s="129" t="s">
        <v>2297</v>
      </c>
      <c r="AN91" s="129" t="s">
        <v>2305</v>
      </c>
      <c r="AO91" s="129" t="s">
        <v>2307</v>
      </c>
      <c r="AP91" s="129" t="s">
        <v>2309</v>
      </c>
      <c r="AQ91" s="129"/>
      <c r="AR91" s="129"/>
      <c r="AS91" s="129"/>
      <c r="AT91" s="129"/>
      <c r="AU91" s="129"/>
      <c r="AV91" s="129"/>
      <c r="AW91" s="139"/>
    </row>
    <row r="92" spans="1:49" ht="60" customHeight="1" x14ac:dyDescent="0.35">
      <c r="A92" s="136" t="s">
        <v>4109</v>
      </c>
      <c r="B92" s="122" t="s">
        <v>4136</v>
      </c>
      <c r="C92" s="123" t="s">
        <v>4137</v>
      </c>
      <c r="D92" s="125" t="s">
        <v>4138</v>
      </c>
      <c r="E92" s="125" t="s">
        <v>4139</v>
      </c>
      <c r="F92" s="125" t="s">
        <v>4140</v>
      </c>
      <c r="G92" s="125" t="s">
        <v>3646</v>
      </c>
      <c r="H92" s="125" t="s">
        <v>4141</v>
      </c>
      <c r="I92" s="127" t="str">
        <f>IF(COUNTIF(J92:AW92,"&lt;&gt;")=0,"",SUMPRODUCT(((Recommendations[ImplStatus]="Implemented")+(Recommendations[ImplStatus]="Compensated"))*ISNUMBER(MATCH(Recommendations[Id],J92:AW92,0)))/COUNTIF(J92:AW92,"&lt;&gt;"))</f>
        <v/>
      </c>
      <c r="J92" s="129"/>
      <c r="K92" s="129"/>
      <c r="L92" s="129"/>
      <c r="M92" s="129"/>
      <c r="N92" s="129"/>
      <c r="O92" s="129"/>
      <c r="P92" s="129"/>
      <c r="Q92" s="129"/>
      <c r="R92" s="129"/>
      <c r="S92" s="129"/>
      <c r="T92" s="129"/>
      <c r="U92" s="129"/>
      <c r="V92" s="129"/>
      <c r="W92" s="129"/>
      <c r="X92" s="129"/>
      <c r="Y92" s="129"/>
      <c r="Z92" s="129"/>
      <c r="AA92" s="129"/>
      <c r="AB92" s="129"/>
      <c r="AC92" s="129"/>
      <c r="AD92" s="129"/>
      <c r="AE92" s="129"/>
      <c r="AF92" s="129"/>
      <c r="AG92" s="129"/>
      <c r="AH92" s="129"/>
      <c r="AI92" s="129"/>
      <c r="AJ92" s="129"/>
      <c r="AK92" s="129"/>
      <c r="AL92" s="129"/>
      <c r="AM92" s="129"/>
      <c r="AN92" s="129"/>
      <c r="AO92" s="129"/>
      <c r="AP92" s="129"/>
      <c r="AQ92" s="129"/>
      <c r="AR92" s="129"/>
      <c r="AS92" s="129"/>
      <c r="AT92" s="129"/>
      <c r="AU92" s="129"/>
      <c r="AV92" s="129"/>
      <c r="AW92" s="139"/>
    </row>
    <row r="93" spans="1:49" ht="60" customHeight="1" x14ac:dyDescent="0.35">
      <c r="A93" s="136" t="s">
        <v>4109</v>
      </c>
      <c r="B93" s="122" t="s">
        <v>4142</v>
      </c>
      <c r="C93" s="123" t="s">
        <v>4143</v>
      </c>
      <c r="D93" s="125" t="s">
        <v>4144</v>
      </c>
      <c r="E93" s="125" t="s">
        <v>4145</v>
      </c>
      <c r="F93" s="125" t="s">
        <v>4146</v>
      </c>
      <c r="G93" s="125" t="s">
        <v>4147</v>
      </c>
      <c r="H93" s="125" t="s">
        <v>4148</v>
      </c>
      <c r="I93" s="127" t="str">
        <f>IF(COUNTIF(J93:AW93,"&lt;&gt;")=0,"",SUMPRODUCT(((Recommendations[ImplStatus]="Implemented")+(Recommendations[ImplStatus]="Compensated"))*ISNUMBER(MATCH(Recommendations[Id],J93:AW93,0)))/COUNTIF(J93:AW93,"&lt;&gt;"))</f>
        <v/>
      </c>
      <c r="J93" s="129"/>
      <c r="K93" s="129"/>
      <c r="L93" s="129"/>
      <c r="M93" s="129"/>
      <c r="N93" s="129"/>
      <c r="O93" s="129"/>
      <c r="P93" s="129"/>
      <c r="Q93" s="129"/>
      <c r="R93" s="129"/>
      <c r="S93" s="129"/>
      <c r="T93" s="129"/>
      <c r="U93" s="129"/>
      <c r="V93" s="129"/>
      <c r="W93" s="129"/>
      <c r="X93" s="129"/>
      <c r="Y93" s="129"/>
      <c r="Z93" s="129"/>
      <c r="AA93" s="129"/>
      <c r="AB93" s="129"/>
      <c r="AC93" s="129"/>
      <c r="AD93" s="129"/>
      <c r="AE93" s="129"/>
      <c r="AF93" s="129"/>
      <c r="AG93" s="129"/>
      <c r="AH93" s="129"/>
      <c r="AI93" s="129"/>
      <c r="AJ93" s="129"/>
      <c r="AK93" s="129"/>
      <c r="AL93" s="129"/>
      <c r="AM93" s="129"/>
      <c r="AN93" s="129"/>
      <c r="AO93" s="129"/>
      <c r="AP93" s="129"/>
      <c r="AQ93" s="129"/>
      <c r="AR93" s="129"/>
      <c r="AS93" s="129"/>
      <c r="AT93" s="129"/>
      <c r="AU93" s="129"/>
      <c r="AV93" s="129"/>
      <c r="AW93" s="139"/>
    </row>
    <row r="94" spans="1:49" ht="60" customHeight="1" x14ac:dyDescent="0.35">
      <c r="A94" s="136" t="s">
        <v>4109</v>
      </c>
      <c r="B94" s="122" t="s">
        <v>4149</v>
      </c>
      <c r="C94" s="123" t="s">
        <v>4150</v>
      </c>
      <c r="D94" s="125" t="s">
        <v>4151</v>
      </c>
      <c r="E94" s="125" t="s">
        <v>4152</v>
      </c>
      <c r="F94" s="125" t="s">
        <v>4153</v>
      </c>
      <c r="G94" s="125" t="s">
        <v>4154</v>
      </c>
      <c r="H94" s="125" t="s">
        <v>4155</v>
      </c>
      <c r="I94" s="127" t="str">
        <f>IF(COUNTIF(J94:AW94,"&lt;&gt;")=0,"",SUMPRODUCT(((Recommendations[ImplStatus]="Implemented")+(Recommendations[ImplStatus]="Compensated"))*ISNUMBER(MATCH(Recommendations[Id],J94:AW94,0)))/COUNTIF(J94:AW94,"&lt;&gt;"))</f>
        <v/>
      </c>
      <c r="J94" s="129"/>
      <c r="K94" s="129"/>
      <c r="L94" s="129"/>
      <c r="M94" s="129"/>
      <c r="N94" s="129"/>
      <c r="O94" s="129"/>
      <c r="P94" s="129"/>
      <c r="Q94" s="129"/>
      <c r="R94" s="129"/>
      <c r="S94" s="129"/>
      <c r="T94" s="129"/>
      <c r="U94" s="129"/>
      <c r="V94" s="129"/>
      <c r="W94" s="129"/>
      <c r="X94" s="129"/>
      <c r="Y94" s="129"/>
      <c r="Z94" s="129"/>
      <c r="AA94" s="129"/>
      <c r="AB94" s="129"/>
      <c r="AC94" s="129"/>
      <c r="AD94" s="129"/>
      <c r="AE94" s="129"/>
      <c r="AF94" s="129"/>
      <c r="AG94" s="129"/>
      <c r="AH94" s="129"/>
      <c r="AI94" s="129"/>
      <c r="AJ94" s="129"/>
      <c r="AK94" s="129"/>
      <c r="AL94" s="129"/>
      <c r="AM94" s="129"/>
      <c r="AN94" s="129"/>
      <c r="AO94" s="129"/>
      <c r="AP94" s="129"/>
      <c r="AQ94" s="129"/>
      <c r="AR94" s="129"/>
      <c r="AS94" s="129"/>
      <c r="AT94" s="129"/>
      <c r="AU94" s="129"/>
      <c r="AV94" s="129"/>
      <c r="AW94" s="139"/>
    </row>
    <row r="95" spans="1:49" ht="60" customHeight="1" x14ac:dyDescent="0.35">
      <c r="A95" s="136" t="s">
        <v>4109</v>
      </c>
      <c r="B95" s="122" t="s">
        <v>4156</v>
      </c>
      <c r="C95" s="123" t="s">
        <v>4157</v>
      </c>
      <c r="D95" s="125" t="s">
        <v>4158</v>
      </c>
      <c r="E95" s="125" t="s">
        <v>4159</v>
      </c>
      <c r="F95" s="125" t="s">
        <v>4160</v>
      </c>
      <c r="G95" s="125" t="s">
        <v>4161</v>
      </c>
      <c r="H95" s="125" t="s">
        <v>4162</v>
      </c>
      <c r="I95" s="127" t="str">
        <f>IF(COUNTIF(J95:AW95,"&lt;&gt;")=0,"",SUMPRODUCT(((Recommendations[ImplStatus]="Implemented")+(Recommendations[ImplStatus]="Compensated"))*ISNUMBER(MATCH(Recommendations[Id],J95:AW95,0)))/COUNTIF(J95:AW95,"&lt;&gt;"))</f>
        <v/>
      </c>
      <c r="J95" s="129"/>
      <c r="K95" s="129"/>
      <c r="L95" s="129"/>
      <c r="M95" s="129"/>
      <c r="N95" s="129"/>
      <c r="O95" s="129"/>
      <c r="P95" s="129"/>
      <c r="Q95" s="129"/>
      <c r="R95" s="129"/>
      <c r="S95" s="129"/>
      <c r="T95" s="129"/>
      <c r="U95" s="129"/>
      <c r="V95" s="129"/>
      <c r="W95" s="129"/>
      <c r="X95" s="129"/>
      <c r="Y95" s="129"/>
      <c r="Z95" s="129"/>
      <c r="AA95" s="129"/>
      <c r="AB95" s="129"/>
      <c r="AC95" s="129"/>
      <c r="AD95" s="129"/>
      <c r="AE95" s="129"/>
      <c r="AF95" s="129"/>
      <c r="AG95" s="129"/>
      <c r="AH95" s="129"/>
      <c r="AI95" s="129"/>
      <c r="AJ95" s="129"/>
      <c r="AK95" s="129"/>
      <c r="AL95" s="129"/>
      <c r="AM95" s="129"/>
      <c r="AN95" s="129"/>
      <c r="AO95" s="129"/>
      <c r="AP95" s="129"/>
      <c r="AQ95" s="129"/>
      <c r="AR95" s="129"/>
      <c r="AS95" s="129"/>
      <c r="AT95" s="129"/>
      <c r="AU95" s="129"/>
      <c r="AV95" s="129"/>
      <c r="AW95" s="139"/>
    </row>
    <row r="96" spans="1:49" ht="60" customHeight="1" x14ac:dyDescent="0.35">
      <c r="A96" s="136" t="s">
        <v>4109</v>
      </c>
      <c r="B96" s="122" t="s">
        <v>4163</v>
      </c>
      <c r="C96" s="123" t="s">
        <v>4164</v>
      </c>
      <c r="D96" s="125" t="s">
        <v>4165</v>
      </c>
      <c r="E96" s="125" t="s">
        <v>4166</v>
      </c>
      <c r="F96" s="125" t="s">
        <v>4167</v>
      </c>
      <c r="G96" s="125" t="s">
        <v>4168</v>
      </c>
      <c r="H96" s="125" t="s">
        <v>4169</v>
      </c>
      <c r="I96" s="127" t="str">
        <f>IF(COUNTIF(J96:AW96,"&lt;&gt;")=0,"",SUMPRODUCT(((Recommendations[ImplStatus]="Implemented")+(Recommendations[ImplStatus]="Compensated"))*ISNUMBER(MATCH(Recommendations[Id],J96:AW96,0)))/COUNTIF(J96:AW96,"&lt;&gt;"))</f>
        <v/>
      </c>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29"/>
      <c r="AJ96" s="129"/>
      <c r="AK96" s="129"/>
      <c r="AL96" s="129"/>
      <c r="AM96" s="129"/>
      <c r="AN96" s="129"/>
      <c r="AO96" s="129"/>
      <c r="AP96" s="129"/>
      <c r="AQ96" s="129"/>
      <c r="AR96" s="129"/>
      <c r="AS96" s="129"/>
      <c r="AT96" s="129"/>
      <c r="AU96" s="129"/>
      <c r="AV96" s="129"/>
      <c r="AW96" s="139"/>
    </row>
    <row r="97" spans="1:49" ht="60" customHeight="1" x14ac:dyDescent="0.35">
      <c r="A97" s="136" t="s">
        <v>4109</v>
      </c>
      <c r="B97" s="122" t="s">
        <v>4170</v>
      </c>
      <c r="C97" s="123" t="s">
        <v>4171</v>
      </c>
      <c r="D97" s="125" t="s">
        <v>4172</v>
      </c>
      <c r="E97" s="125" t="s">
        <v>4173</v>
      </c>
      <c r="F97" s="125" t="s">
        <v>4174</v>
      </c>
      <c r="G97" s="125" t="s">
        <v>4175</v>
      </c>
      <c r="H97" s="125" t="s">
        <v>4176</v>
      </c>
      <c r="I97" s="127" t="str">
        <f>IF(COUNTIF(J97:AW97,"&lt;&gt;")=0,"",SUMPRODUCT(((Recommendations[ImplStatus]="Implemented")+(Recommendations[ImplStatus]="Compensated"))*ISNUMBER(MATCH(Recommendations[Id],J97:AW97,0)))/COUNTIF(J97:AW97,"&lt;&gt;"))</f>
        <v/>
      </c>
      <c r="J97" s="129"/>
      <c r="K97" s="129"/>
      <c r="L97" s="129"/>
      <c r="M97" s="129"/>
      <c r="N97" s="129"/>
      <c r="O97" s="129"/>
      <c r="P97" s="129"/>
      <c r="Q97" s="129"/>
      <c r="R97" s="129"/>
      <c r="S97" s="129"/>
      <c r="T97" s="129"/>
      <c r="U97" s="129"/>
      <c r="V97" s="129"/>
      <c r="W97" s="129"/>
      <c r="X97" s="129"/>
      <c r="Y97" s="129"/>
      <c r="Z97" s="129"/>
      <c r="AA97" s="129"/>
      <c r="AB97" s="129"/>
      <c r="AC97" s="129"/>
      <c r="AD97" s="129"/>
      <c r="AE97" s="129"/>
      <c r="AF97" s="129"/>
      <c r="AG97" s="129"/>
      <c r="AH97" s="129"/>
      <c r="AI97" s="129"/>
      <c r="AJ97" s="129"/>
      <c r="AK97" s="129"/>
      <c r="AL97" s="129"/>
      <c r="AM97" s="129"/>
      <c r="AN97" s="129"/>
      <c r="AO97" s="129"/>
      <c r="AP97" s="129"/>
      <c r="AQ97" s="129"/>
      <c r="AR97" s="129"/>
      <c r="AS97" s="129"/>
      <c r="AT97" s="129"/>
      <c r="AU97" s="129"/>
      <c r="AV97" s="129"/>
      <c r="AW97" s="139"/>
    </row>
    <row r="98" spans="1:49" ht="60" customHeight="1" outlineLevel="1" x14ac:dyDescent="0.35">
      <c r="A98" s="135" t="s">
        <v>4177</v>
      </c>
      <c r="B98" s="121"/>
      <c r="C98" s="120" t="s">
        <v>4178</v>
      </c>
      <c r="D98" s="124"/>
      <c r="E98" s="124"/>
      <c r="F98" s="124"/>
      <c r="G98" s="124"/>
      <c r="H98" s="124"/>
      <c r="I98" s="126" t="str">
        <f>IF(COUNTIF(J98:AW98,"&lt;&gt;")=0,"",SUMPRODUCT(((Recommendations[ImplStatus]="Implemented")+(Recommendations[ImplStatus]="Compensated"))*ISNUMBER(MATCH(Recommendations[Id],J98:AW98,0)))/COUNTIF(J98:AW98,"&lt;&gt;"))</f>
        <v/>
      </c>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c r="AQ98" s="128"/>
      <c r="AR98" s="128"/>
      <c r="AS98" s="128"/>
      <c r="AT98" s="128"/>
      <c r="AU98" s="128"/>
      <c r="AV98" s="128"/>
      <c r="AW98" s="138"/>
    </row>
    <row r="99" spans="1:49" ht="60" customHeight="1" x14ac:dyDescent="0.35">
      <c r="A99" s="136" t="s">
        <v>4177</v>
      </c>
      <c r="B99" s="122" t="s">
        <v>4179</v>
      </c>
      <c r="C99" s="123" t="s">
        <v>4180</v>
      </c>
      <c r="D99" s="125" t="s">
        <v>4181</v>
      </c>
      <c r="E99" s="125" t="s">
        <v>4182</v>
      </c>
      <c r="F99" s="125" t="s">
        <v>4183</v>
      </c>
      <c r="G99" s="125" t="s">
        <v>4184</v>
      </c>
      <c r="H99" s="125" t="s">
        <v>4185</v>
      </c>
      <c r="I99" s="127">
        <f>IF(COUNTIF(J99:AW99,"&lt;&gt;")=0,"",SUMPRODUCT(((Recommendations[ImplStatus]="Implemented")+(Recommendations[ImplStatus]="Compensated"))*ISNUMBER(MATCH(Recommendations[Id],J99:AW99,0)))/COUNTIF(J99:AW99,"&lt;&gt;"))</f>
        <v>0</v>
      </c>
      <c r="J99" s="129" t="s">
        <v>52</v>
      </c>
      <c r="K99" s="129" t="s">
        <v>61</v>
      </c>
      <c r="L99" s="129" t="s">
        <v>67</v>
      </c>
      <c r="M99" s="129" t="s">
        <v>74</v>
      </c>
      <c r="N99" s="129" t="s">
        <v>81</v>
      </c>
      <c r="O99" s="129" t="s">
        <v>87</v>
      </c>
      <c r="P99" s="129" t="s">
        <v>94</v>
      </c>
      <c r="Q99" s="129" t="s">
        <v>101</v>
      </c>
      <c r="R99" s="129" t="s">
        <v>107</v>
      </c>
      <c r="S99" s="129" t="s">
        <v>113</v>
      </c>
      <c r="T99" s="129" t="s">
        <v>120</v>
      </c>
      <c r="U99" s="129" t="s">
        <v>127</v>
      </c>
      <c r="V99" s="129" t="s">
        <v>133</v>
      </c>
      <c r="W99" s="129" t="s">
        <v>140</v>
      </c>
      <c r="X99" s="129" t="s">
        <v>146</v>
      </c>
      <c r="Y99" s="129" t="s">
        <v>153</v>
      </c>
      <c r="Z99" s="129" t="s">
        <v>237</v>
      </c>
      <c r="AA99" s="129" t="s">
        <v>240</v>
      </c>
      <c r="AB99" s="129" t="s">
        <v>243</v>
      </c>
      <c r="AC99" s="129" t="s">
        <v>317</v>
      </c>
      <c r="AD99" s="129" t="s">
        <v>668</v>
      </c>
      <c r="AE99" s="129" t="s">
        <v>676</v>
      </c>
      <c r="AF99" s="129" t="s">
        <v>679</v>
      </c>
      <c r="AG99" s="129" t="s">
        <v>687</v>
      </c>
      <c r="AH99" s="129" t="s">
        <v>690</v>
      </c>
      <c r="AI99" s="129" t="s">
        <v>697</v>
      </c>
      <c r="AJ99" s="129" t="s">
        <v>704</v>
      </c>
      <c r="AK99" s="129" t="s">
        <v>711</v>
      </c>
      <c r="AL99" s="129" t="s">
        <v>719</v>
      </c>
      <c r="AM99" s="129" t="s">
        <v>727</v>
      </c>
      <c r="AN99" s="129" t="s">
        <v>730</v>
      </c>
      <c r="AO99" s="129" t="s">
        <v>738</v>
      </c>
      <c r="AP99" s="129" t="s">
        <v>746</v>
      </c>
      <c r="AQ99" s="129" t="s">
        <v>749</v>
      </c>
      <c r="AR99" s="129" t="s">
        <v>756</v>
      </c>
      <c r="AS99" s="129" t="s">
        <v>763</v>
      </c>
      <c r="AT99" s="129" t="s">
        <v>769</v>
      </c>
      <c r="AU99" s="129" t="s">
        <v>775</v>
      </c>
      <c r="AV99" s="129" t="s">
        <v>780</v>
      </c>
      <c r="AW99" s="139" t="s">
        <v>783</v>
      </c>
    </row>
    <row r="100" spans="1:49" ht="60" customHeight="1" x14ac:dyDescent="0.35">
      <c r="A100" s="136" t="s">
        <v>4177</v>
      </c>
      <c r="B100" s="122" t="s">
        <v>4186</v>
      </c>
      <c r="C100" s="123" t="s">
        <v>4187</v>
      </c>
      <c r="D100" s="125" t="s">
        <v>4188</v>
      </c>
      <c r="E100" s="125" t="s">
        <v>4189</v>
      </c>
      <c r="F100" s="125" t="s">
        <v>4190</v>
      </c>
      <c r="G100" s="125" t="s">
        <v>4191</v>
      </c>
      <c r="H100" s="125" t="s">
        <v>4192</v>
      </c>
      <c r="I100" s="127">
        <f>IF(COUNTIF(J100:AW100,"&lt;&gt;")=0,"",SUMPRODUCT(((Recommendations[ImplStatus]="Implemented")+(Recommendations[ImplStatus]="Compensated"))*ISNUMBER(MATCH(Recommendations[Id],J100:AW100,0)))/COUNTIF(J100:AW100,"&lt;&gt;"))</f>
        <v>0</v>
      </c>
      <c r="J100" s="129" t="s">
        <v>388</v>
      </c>
      <c r="K100" s="129" t="s">
        <v>391</v>
      </c>
      <c r="L100" s="129" t="s">
        <v>406</v>
      </c>
      <c r="M100" s="129" t="s">
        <v>965</v>
      </c>
      <c r="N100" s="129"/>
      <c r="O100" s="129"/>
      <c r="P100" s="129"/>
      <c r="Q100" s="129"/>
      <c r="R100" s="129"/>
      <c r="S100" s="129"/>
      <c r="T100" s="129"/>
      <c r="U100" s="129"/>
      <c r="V100" s="129"/>
      <c r="W100" s="129"/>
      <c r="X100" s="129"/>
      <c r="Y100" s="129"/>
      <c r="Z100" s="129"/>
      <c r="AA100" s="129"/>
      <c r="AB100" s="129"/>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39"/>
    </row>
    <row r="101" spans="1:49" ht="60" customHeight="1" x14ac:dyDescent="0.35">
      <c r="A101" s="136" t="s">
        <v>4177</v>
      </c>
      <c r="B101" s="122" t="s">
        <v>4193</v>
      </c>
      <c r="C101" s="123" t="s">
        <v>4194</v>
      </c>
      <c r="D101" s="125" t="s">
        <v>4195</v>
      </c>
      <c r="E101" s="125" t="s">
        <v>4196</v>
      </c>
      <c r="F101" s="125" t="s">
        <v>28</v>
      </c>
      <c r="G101" s="125" t="s">
        <v>28</v>
      </c>
      <c r="H101" s="125" t="s">
        <v>28</v>
      </c>
      <c r="I101" s="127">
        <f>IF(COUNTIF(J101:AW101,"&lt;&gt;")=0,"",SUMPRODUCT(((Recommendations[ImplStatus]="Implemented")+(Recommendations[ImplStatus]="Compensated"))*ISNUMBER(MATCH(Recommendations[Id],J101:AW101,0)))/COUNTIF(J101:AW101,"&lt;&gt;"))</f>
        <v>0</v>
      </c>
      <c r="J101" s="129" t="s">
        <v>829</v>
      </c>
      <c r="K101" s="129" t="s">
        <v>837</v>
      </c>
      <c r="L101" s="129" t="s">
        <v>1316</v>
      </c>
      <c r="M101" s="129" t="s">
        <v>1324</v>
      </c>
      <c r="N101" s="129" t="s">
        <v>1899</v>
      </c>
      <c r="O101" s="129" t="s">
        <v>2352</v>
      </c>
      <c r="P101" s="129"/>
      <c r="Q101" s="129"/>
      <c r="R101" s="129"/>
      <c r="S101" s="129"/>
      <c r="T101" s="129"/>
      <c r="U101" s="129"/>
      <c r="V101" s="129"/>
      <c r="W101" s="129"/>
      <c r="X101" s="129"/>
      <c r="Y101" s="129"/>
      <c r="Z101" s="129"/>
      <c r="AA101" s="129"/>
      <c r="AB101" s="129"/>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39"/>
    </row>
    <row r="102" spans="1:49" ht="60" customHeight="1" x14ac:dyDescent="0.35">
      <c r="A102" s="136" t="s">
        <v>4177</v>
      </c>
      <c r="B102" s="122" t="s">
        <v>4197</v>
      </c>
      <c r="C102" s="123" t="s">
        <v>4198</v>
      </c>
      <c r="D102" s="125" t="s">
        <v>4199</v>
      </c>
      <c r="E102" s="125" t="s">
        <v>4200</v>
      </c>
      <c r="F102" s="125" t="s">
        <v>4201</v>
      </c>
      <c r="G102" s="125" t="s">
        <v>4202</v>
      </c>
      <c r="H102" s="125" t="s">
        <v>4203</v>
      </c>
      <c r="I102" s="127" t="str">
        <f>IF(COUNTIF(J102:AW102,"&lt;&gt;")=0,"",SUMPRODUCT(((Recommendations[ImplStatus]="Implemented")+(Recommendations[ImplStatus]="Compensated"))*ISNUMBER(MATCH(Recommendations[Id],J102:AW102,0)))/COUNTIF(J102:AW102,"&lt;&gt;"))</f>
        <v/>
      </c>
      <c r="J102" s="129"/>
      <c r="K102" s="129"/>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39"/>
    </row>
    <row r="103" spans="1:49" ht="60" customHeight="1" x14ac:dyDescent="0.35">
      <c r="A103" s="136" t="s">
        <v>4177</v>
      </c>
      <c r="B103" s="122" t="s">
        <v>4204</v>
      </c>
      <c r="C103" s="123" t="s">
        <v>4205</v>
      </c>
      <c r="D103" s="125" t="s">
        <v>4206</v>
      </c>
      <c r="E103" s="125" t="s">
        <v>4207</v>
      </c>
      <c r="F103" s="125" t="s">
        <v>4208</v>
      </c>
      <c r="G103" s="125" t="s">
        <v>4209</v>
      </c>
      <c r="H103" s="125" t="s">
        <v>4210</v>
      </c>
      <c r="I103" s="127" t="str">
        <f>IF(COUNTIF(J103:AW103,"&lt;&gt;")=0,"",SUMPRODUCT(((Recommendations[ImplStatus]="Implemented")+(Recommendations[ImplStatus]="Compensated"))*ISNUMBER(MATCH(Recommendations[Id],J103:AW103,0)))/COUNTIF(J103:AW103,"&lt;&gt;"))</f>
        <v/>
      </c>
      <c r="J103" s="129"/>
      <c r="K103" s="129"/>
      <c r="L103" s="129"/>
      <c r="M103" s="129"/>
      <c r="N103" s="129"/>
      <c r="O103" s="129"/>
      <c r="P103" s="129"/>
      <c r="Q103" s="129"/>
      <c r="R103" s="129"/>
      <c r="S103" s="129"/>
      <c r="T103" s="129"/>
      <c r="U103" s="129"/>
      <c r="V103" s="129"/>
      <c r="W103" s="129"/>
      <c r="X103" s="129"/>
      <c r="Y103" s="129"/>
      <c r="Z103" s="129"/>
      <c r="AA103" s="129"/>
      <c r="AB103" s="129"/>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39"/>
    </row>
    <row r="104" spans="1:49" ht="60" customHeight="1" outlineLevel="1" x14ac:dyDescent="0.35">
      <c r="A104" s="135" t="s">
        <v>4211</v>
      </c>
      <c r="B104" s="121"/>
      <c r="C104" s="120" t="s">
        <v>4212</v>
      </c>
      <c r="D104" s="124"/>
      <c r="E104" s="124"/>
      <c r="F104" s="124"/>
      <c r="G104" s="124"/>
      <c r="H104" s="124"/>
      <c r="I104" s="126" t="str">
        <f>IF(COUNTIF(J104:AW104,"&lt;&gt;")=0,"",SUMPRODUCT(((Recommendations[ImplStatus]="Implemented")+(Recommendations[ImplStatus]="Compensated"))*ISNUMBER(MATCH(Recommendations[Id],J104:AW104,0)))/COUNTIF(J104:AW104,"&lt;&gt;"))</f>
        <v/>
      </c>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c r="AQ104" s="128"/>
      <c r="AR104" s="128"/>
      <c r="AS104" s="128"/>
      <c r="AT104" s="128"/>
      <c r="AU104" s="128"/>
      <c r="AV104" s="128"/>
      <c r="AW104" s="138"/>
    </row>
    <row r="105" spans="1:49" ht="60" customHeight="1" x14ac:dyDescent="0.35">
      <c r="A105" s="136" t="s">
        <v>4211</v>
      </c>
      <c r="B105" s="122" t="s">
        <v>4213</v>
      </c>
      <c r="C105" s="123" t="s">
        <v>4214</v>
      </c>
      <c r="D105" s="125" t="s">
        <v>4215</v>
      </c>
      <c r="E105" s="125" t="s">
        <v>4216</v>
      </c>
      <c r="F105" s="125" t="s">
        <v>4217</v>
      </c>
      <c r="G105" s="125" t="s">
        <v>4218</v>
      </c>
      <c r="H105" s="125" t="s">
        <v>28</v>
      </c>
      <c r="I105" s="127" t="str">
        <f>IF(COUNTIF(J105:AW105,"&lt;&gt;")=0,"",SUMPRODUCT(((Recommendations[ImplStatus]="Implemented")+(Recommendations[ImplStatus]="Compensated"))*ISNUMBER(MATCH(Recommendations[Id],J105:AW105,0)))/COUNTIF(J105:AW105,"&lt;&gt;"))</f>
        <v/>
      </c>
      <c r="J105" s="129"/>
      <c r="K105" s="129"/>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39"/>
    </row>
    <row r="106" spans="1:49" ht="60" customHeight="1" x14ac:dyDescent="0.35">
      <c r="A106" s="136" t="s">
        <v>4211</v>
      </c>
      <c r="B106" s="122" t="s">
        <v>4219</v>
      </c>
      <c r="C106" s="123" t="s">
        <v>4220</v>
      </c>
      <c r="D106" s="125" t="s">
        <v>4221</v>
      </c>
      <c r="E106" s="125" t="s">
        <v>4222</v>
      </c>
      <c r="F106" s="125" t="s">
        <v>4223</v>
      </c>
      <c r="G106" s="125" t="s">
        <v>4224</v>
      </c>
      <c r="H106" s="125" t="s">
        <v>4225</v>
      </c>
      <c r="I106" s="127" t="str">
        <f>IF(COUNTIF(J106:AW106,"&lt;&gt;")=0,"",SUMPRODUCT(((Recommendations[ImplStatus]="Implemented")+(Recommendations[ImplStatus]="Compensated"))*ISNUMBER(MATCH(Recommendations[Id],J106:AW106,0)))/COUNTIF(J106:AW106,"&lt;&gt;"))</f>
        <v/>
      </c>
      <c r="J106" s="129"/>
      <c r="K106" s="129"/>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39"/>
    </row>
    <row r="107" spans="1:49" ht="60" customHeight="1" x14ac:dyDescent="0.35">
      <c r="A107" s="136" t="s">
        <v>4211</v>
      </c>
      <c r="B107" s="122" t="s">
        <v>4226</v>
      </c>
      <c r="C107" s="123" t="s">
        <v>4227</v>
      </c>
      <c r="D107" s="125" t="s">
        <v>4228</v>
      </c>
      <c r="E107" s="125" t="s">
        <v>4229</v>
      </c>
      <c r="F107" s="125" t="s">
        <v>4230</v>
      </c>
      <c r="G107" s="125" t="s">
        <v>4231</v>
      </c>
      <c r="H107" s="125" t="s">
        <v>4232</v>
      </c>
      <c r="I107" s="127" t="str">
        <f>IF(COUNTIF(J107:AW107,"&lt;&gt;")=0,"",SUMPRODUCT(((Recommendations[ImplStatus]="Implemented")+(Recommendations[ImplStatus]="Compensated"))*ISNUMBER(MATCH(Recommendations[Id],J107:AW107,0)))/COUNTIF(J107:AW107,"&lt;&gt;"))</f>
        <v/>
      </c>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39"/>
    </row>
    <row r="108" spans="1:49" ht="60" customHeight="1" outlineLevel="1" x14ac:dyDescent="0.35">
      <c r="A108" s="135" t="s">
        <v>4233</v>
      </c>
      <c r="B108" s="121"/>
      <c r="C108" s="120" t="s">
        <v>4234</v>
      </c>
      <c r="D108" s="124"/>
      <c r="E108" s="124"/>
      <c r="F108" s="124"/>
      <c r="G108" s="124"/>
      <c r="H108" s="124"/>
      <c r="I108" s="126" t="str">
        <f>IF(COUNTIF(J108:AW108,"&lt;&gt;")=0,"",SUMPRODUCT(((Recommendations[ImplStatus]="Implemented")+(Recommendations[ImplStatus]="Compensated"))*ISNUMBER(MATCH(Recommendations[Id],J108:AW108,0)))/COUNTIF(J108:AW108,"&lt;&gt;"))</f>
        <v/>
      </c>
      <c r="J108" s="128"/>
      <c r="K108" s="128"/>
      <c r="L108" s="128"/>
      <c r="M108" s="128"/>
      <c r="N108" s="128"/>
      <c r="O108" s="128"/>
      <c r="P108" s="128"/>
      <c r="Q108" s="128"/>
      <c r="R108" s="128"/>
      <c r="S108" s="128"/>
      <c r="T108" s="128"/>
      <c r="U108" s="128"/>
      <c r="V108" s="128"/>
      <c r="W108" s="128"/>
      <c r="X108" s="128"/>
      <c r="Y108" s="128"/>
      <c r="Z108" s="128"/>
      <c r="AA108" s="128"/>
      <c r="AB108" s="128"/>
      <c r="AC108" s="128"/>
      <c r="AD108" s="128"/>
      <c r="AE108" s="128"/>
      <c r="AF108" s="128"/>
      <c r="AG108" s="128"/>
      <c r="AH108" s="128"/>
      <c r="AI108" s="128"/>
      <c r="AJ108" s="128"/>
      <c r="AK108" s="128"/>
      <c r="AL108" s="128"/>
      <c r="AM108" s="128"/>
      <c r="AN108" s="128"/>
      <c r="AO108" s="128"/>
      <c r="AP108" s="128"/>
      <c r="AQ108" s="128"/>
      <c r="AR108" s="128"/>
      <c r="AS108" s="128"/>
      <c r="AT108" s="128"/>
      <c r="AU108" s="128"/>
      <c r="AV108" s="128"/>
      <c r="AW108" s="138"/>
    </row>
    <row r="109" spans="1:49" ht="60" customHeight="1" x14ac:dyDescent="0.35">
      <c r="A109" s="136" t="s">
        <v>4233</v>
      </c>
      <c r="B109" s="122" t="s">
        <v>4235</v>
      </c>
      <c r="C109" s="123" t="s">
        <v>4236</v>
      </c>
      <c r="D109" s="125" t="s">
        <v>4237</v>
      </c>
      <c r="E109" s="125" t="s">
        <v>4238</v>
      </c>
      <c r="F109" s="125" t="s">
        <v>4239</v>
      </c>
      <c r="G109" s="125" t="s">
        <v>4240</v>
      </c>
      <c r="H109" s="125" t="s">
        <v>4241</v>
      </c>
      <c r="I109" s="127" t="str">
        <f>IF(COUNTIF(J109:AW109,"&lt;&gt;")=0,"",SUMPRODUCT(((Recommendations[ImplStatus]="Implemented")+(Recommendations[ImplStatus]="Compensated"))*ISNUMBER(MATCH(Recommendations[Id],J109:AW109,0)))/COUNTIF(J109:AW109,"&lt;&gt;"))</f>
        <v/>
      </c>
      <c r="J109" s="129"/>
      <c r="K109" s="129"/>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39"/>
    </row>
    <row r="110" spans="1:49" ht="60" customHeight="1" x14ac:dyDescent="0.35">
      <c r="A110" s="136" t="s">
        <v>4233</v>
      </c>
      <c r="B110" s="122" t="s">
        <v>4242</v>
      </c>
      <c r="C110" s="123" t="s">
        <v>4243</v>
      </c>
      <c r="D110" s="125" t="s">
        <v>4244</v>
      </c>
      <c r="E110" s="125" t="s">
        <v>4245</v>
      </c>
      <c r="F110" s="125" t="s">
        <v>4246</v>
      </c>
      <c r="G110" s="125" t="s">
        <v>4247</v>
      </c>
      <c r="H110" s="125" t="s">
        <v>4248</v>
      </c>
      <c r="I110" s="127" t="str">
        <f>IF(COUNTIF(J110:AW110,"&lt;&gt;")=0,"",SUMPRODUCT(((Recommendations[ImplStatus]="Implemented")+(Recommendations[ImplStatus]="Compensated"))*ISNUMBER(MATCH(Recommendations[Id],J110:AW110,0)))/COUNTIF(J110:AW110,"&lt;&gt;"))</f>
        <v/>
      </c>
      <c r="J110" s="129"/>
      <c r="K110" s="129"/>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39"/>
    </row>
    <row r="111" spans="1:49" ht="60" customHeight="1" x14ac:dyDescent="0.35">
      <c r="A111" s="136" t="s">
        <v>4233</v>
      </c>
      <c r="B111" s="122" t="s">
        <v>4249</v>
      </c>
      <c r="C111" s="123" t="s">
        <v>4250</v>
      </c>
      <c r="D111" s="125" t="s">
        <v>4251</v>
      </c>
      <c r="E111" s="125" t="s">
        <v>4252</v>
      </c>
      <c r="F111" s="125" t="s">
        <v>4253</v>
      </c>
      <c r="G111" s="125" t="s">
        <v>4254</v>
      </c>
      <c r="H111" s="125" t="s">
        <v>4255</v>
      </c>
      <c r="I111" s="127" t="str">
        <f>IF(COUNTIF(J111:AW111,"&lt;&gt;")=0,"",SUMPRODUCT(((Recommendations[ImplStatus]="Implemented")+(Recommendations[ImplStatus]="Compensated"))*ISNUMBER(MATCH(Recommendations[Id],J111:AW111,0)))/COUNTIF(J111:AW111,"&lt;&gt;"))</f>
        <v/>
      </c>
      <c r="J111" s="129"/>
      <c r="K111" s="129"/>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39"/>
    </row>
    <row r="112" spans="1:49" ht="60" customHeight="1" outlineLevel="1" x14ac:dyDescent="0.35">
      <c r="A112" s="135" t="s">
        <v>4256</v>
      </c>
      <c r="B112" s="121"/>
      <c r="C112" s="120" t="s">
        <v>4257</v>
      </c>
      <c r="D112" s="124"/>
      <c r="E112" s="124"/>
      <c r="F112" s="124"/>
      <c r="G112" s="124"/>
      <c r="H112" s="124"/>
      <c r="I112" s="126" t="str">
        <f>IF(COUNTIF(J112:AW112,"&lt;&gt;")=0,"",SUMPRODUCT(((Recommendations[ImplStatus]="Implemented")+(Recommendations[ImplStatus]="Compensated"))*ISNUMBER(MATCH(Recommendations[Id],J112:AW112,0)))/COUNTIF(J112:AW112,"&lt;&gt;"))</f>
        <v/>
      </c>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8"/>
      <c r="AH112" s="128"/>
      <c r="AI112" s="128"/>
      <c r="AJ112" s="128"/>
      <c r="AK112" s="128"/>
      <c r="AL112" s="128"/>
      <c r="AM112" s="128"/>
      <c r="AN112" s="128"/>
      <c r="AO112" s="128"/>
      <c r="AP112" s="128"/>
      <c r="AQ112" s="128"/>
      <c r="AR112" s="128"/>
      <c r="AS112" s="128"/>
      <c r="AT112" s="128"/>
      <c r="AU112" s="128"/>
      <c r="AV112" s="128"/>
      <c r="AW112" s="138"/>
    </row>
    <row r="113" spans="1:49" ht="60" customHeight="1" x14ac:dyDescent="0.35">
      <c r="A113" s="136" t="s">
        <v>4256</v>
      </c>
      <c r="B113" s="122" t="s">
        <v>4258</v>
      </c>
      <c r="C113" s="123" t="s">
        <v>4259</v>
      </c>
      <c r="D113" s="125" t="s">
        <v>4260</v>
      </c>
      <c r="E113" s="125" t="s">
        <v>4261</v>
      </c>
      <c r="F113" s="125" t="s">
        <v>4262</v>
      </c>
      <c r="G113" s="125" t="s">
        <v>4263</v>
      </c>
      <c r="H113" s="125" t="s">
        <v>4264</v>
      </c>
      <c r="I113" s="127" t="str">
        <f>IF(COUNTIF(J113:AW113,"&lt;&gt;")=0,"",SUMPRODUCT(((Recommendations[ImplStatus]="Implemented")+(Recommendations[ImplStatus]="Compensated"))*ISNUMBER(MATCH(Recommendations[Id],J113:AW113,0)))/COUNTIF(J113:AW113,"&lt;&gt;"))</f>
        <v/>
      </c>
      <c r="J113" s="129"/>
      <c r="K113" s="129"/>
      <c r="L113" s="129"/>
      <c r="M113" s="129"/>
      <c r="N113" s="129"/>
      <c r="O113" s="129"/>
      <c r="P113" s="129"/>
      <c r="Q113" s="129"/>
      <c r="R113" s="129"/>
      <c r="S113" s="129"/>
      <c r="T113" s="129"/>
      <c r="U113" s="129"/>
      <c r="V113" s="129"/>
      <c r="W113" s="129"/>
      <c r="X113" s="129"/>
      <c r="Y113" s="129"/>
      <c r="Z113" s="129"/>
      <c r="AA113" s="129"/>
      <c r="AB113" s="129"/>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39"/>
    </row>
    <row r="114" spans="1:49" ht="60" customHeight="1" x14ac:dyDescent="0.35">
      <c r="A114" s="136" t="s">
        <v>4256</v>
      </c>
      <c r="B114" s="122" t="s">
        <v>4265</v>
      </c>
      <c r="C114" s="123" t="s">
        <v>4266</v>
      </c>
      <c r="D114" s="125" t="s">
        <v>4267</v>
      </c>
      <c r="E114" s="125" t="s">
        <v>4268</v>
      </c>
      <c r="F114" s="125" t="s">
        <v>4269</v>
      </c>
      <c r="G114" s="125" t="s">
        <v>4263</v>
      </c>
      <c r="H114" s="125" t="s">
        <v>4270</v>
      </c>
      <c r="I114" s="127" t="str">
        <f>IF(COUNTIF(J114:AW114,"&lt;&gt;")=0,"",SUMPRODUCT(((Recommendations[ImplStatus]="Implemented")+(Recommendations[ImplStatus]="Compensated"))*ISNUMBER(MATCH(Recommendations[Id],J114:AW114,0)))/COUNTIF(J114:AW114,"&lt;&gt;"))</f>
        <v/>
      </c>
      <c r="J114" s="129"/>
      <c r="K114" s="129"/>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39"/>
    </row>
    <row r="115" spans="1:49" ht="60" customHeight="1" x14ac:dyDescent="0.35">
      <c r="A115" s="137" t="s">
        <v>4256</v>
      </c>
      <c r="B115" s="130" t="s">
        <v>4271</v>
      </c>
      <c r="C115" s="131" t="s">
        <v>4272</v>
      </c>
      <c r="D115" s="132" t="s">
        <v>4273</v>
      </c>
      <c r="E115" s="132" t="s">
        <v>4274</v>
      </c>
      <c r="F115" s="132" t="s">
        <v>4275</v>
      </c>
      <c r="G115" s="132" t="s">
        <v>4276</v>
      </c>
      <c r="H115" s="132" t="s">
        <v>4277</v>
      </c>
      <c r="I115" s="133" t="str">
        <f>IF(COUNTIF(J115:AW115,"&lt;&gt;")=0,"",SUMPRODUCT(((Recommendations[ImplStatus]="Implemented")+(Recommendations[ImplStatus]="Compensated"))*ISNUMBER(MATCH(Recommendations[Id],J115:AW115,0)))/COUNTIF(J115:AW115,"&lt;&gt;"))</f>
        <v/>
      </c>
      <c r="J115" s="134"/>
      <c r="K115" s="134"/>
      <c r="L115" s="134"/>
      <c r="M115" s="134"/>
      <c r="N115" s="134"/>
      <c r="O115" s="134"/>
      <c r="P115" s="134"/>
      <c r="Q115" s="134"/>
      <c r="R115" s="134"/>
      <c r="S115" s="134"/>
      <c r="T115" s="134"/>
      <c r="U115" s="134"/>
      <c r="V115" s="134"/>
      <c r="W115" s="134"/>
      <c r="X115" s="134"/>
      <c r="Y115" s="134"/>
      <c r="Z115" s="134"/>
      <c r="AA115" s="134"/>
      <c r="AB115" s="134"/>
      <c r="AC115" s="134"/>
      <c r="AD115" s="134"/>
      <c r="AE115" s="134"/>
      <c r="AF115" s="134"/>
      <c r="AG115" s="134"/>
      <c r="AH115" s="134"/>
      <c r="AI115" s="134"/>
      <c r="AJ115" s="134"/>
      <c r="AK115" s="134"/>
      <c r="AL115" s="134"/>
      <c r="AM115" s="134"/>
      <c r="AN115" s="134"/>
      <c r="AO115" s="134"/>
      <c r="AP115" s="134"/>
      <c r="AQ115" s="134"/>
      <c r="AR115" s="134"/>
      <c r="AS115" s="134"/>
      <c r="AT115" s="134"/>
      <c r="AU115" s="134"/>
      <c r="AV115" s="134"/>
      <c r="AW115" s="140"/>
    </row>
    <row r="119" spans="1:49" ht="32" customHeight="1" x14ac:dyDescent="0.35">
      <c r="A119" s="262" t="s">
        <v>2411</v>
      </c>
      <c r="B119" s="262"/>
      <c r="C119" s="262"/>
      <c r="D119" s="262"/>
      <c r="E119" s="262"/>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IFERROR(INDEX('Recommendations'!$J$2:$J$415, MATCH(J2,'Recommendations'!$B$2:$B$415,0))="Implemented", FALSE))</xm:f>
            <x14:dxf>
              <font>
                <color rgb="FF000000"/>
              </font>
              <fill>
                <patternFill>
                  <bgColor rgb="FF3C7D22"/>
                </patternFill>
              </fill>
            </x14:dxf>
          </x14:cfRule>
          <x14:cfRule type="expression" priority="2" id="{00000000-000E-0000-0600-000002000000}">
            <xm:f>AND(J2&lt;&gt;"", IFERROR(INDEX('Recommendations'!$J$2:$J$415, MATCH(J2,'Recommendations'!$B$2:$B$415,0))="Compensated", FALSE))</xm:f>
            <x14:dxf>
              <font>
                <color rgb="FF000000"/>
              </font>
              <fill>
                <patternFill>
                  <bgColor rgb="FFC6E0B4"/>
                </patternFill>
              </fill>
            </x14:dxf>
          </x14:cfRule>
          <x14:cfRule type="expression" priority="3" id="{00000000-000E-0000-0600-000003000000}">
            <xm:f>AND(J2&lt;&gt;"", IFERROR(INDEX('Recommendations'!$J$2:$J$415, MATCH(J2,'Recommendations'!$B$2:$B$415,0))="Testing", FALSE))</xm:f>
            <x14:dxf>
              <font>
                <color rgb="FF000000"/>
              </font>
              <fill>
                <patternFill>
                  <bgColor rgb="FFFFC000"/>
                </patternFill>
              </fill>
            </x14:dxf>
          </x14:cfRule>
          <x14:cfRule type="expression" priority="4" id="{00000000-000E-0000-0600-000004000000}">
            <xm:f>AND(J2&lt;&gt;"", IFERROR(INDEX('Recommendations'!$J$2:$J$415, MATCH(J2,'Recommendations'!$B$2:$B$415,0))="Failed", FALSE))</xm:f>
            <x14:dxf>
              <font>
                <color rgb="FF000000"/>
              </font>
              <fill>
                <patternFill>
                  <bgColor rgb="FFD82891"/>
                </patternFill>
              </fill>
            </x14:dxf>
          </x14:cfRule>
          <x14:cfRule type="expression" priority="5" id="{00000000-000E-0000-0600-000005000000}">
            <xm:f>AND(J2&lt;&gt;"", IFERROR(INDEX('Recommendations'!$J$2:$J$415, MATCH(J2,'Recommendations'!$B$2:$B$415,0))="Risk Accepted", FALSE))</xm:f>
            <x14:dxf>
              <font>
                <color rgb="FF000000"/>
              </font>
              <fill>
                <patternFill>
                  <bgColor rgb="FFD9D9D9"/>
                </patternFill>
              </fill>
            </x14:dxf>
          </x14:cfRule>
          <x14:cfRule type="expression" priority="6" id="{00000000-000E-0000-0600-000006000000}">
            <xm:f>AND(J2&lt;&gt;"", IFERROR(INDEX('Recommendations'!$J$2:$J$415, MATCH(J2,'Recommendations'!$B$2:$B$415,0))="N/A",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0" t="s">
        <v>4278</v>
      </c>
      <c r="B1" s="181" t="s">
        <v>4279</v>
      </c>
      <c r="C1" s="181" t="s">
        <v>1</v>
      </c>
      <c r="D1" s="181" t="s">
        <v>4280</v>
      </c>
      <c r="E1" s="181" t="s">
        <v>4281</v>
      </c>
      <c r="F1" s="181" t="s">
        <v>4282</v>
      </c>
      <c r="G1" s="181" t="s">
        <v>2647</v>
      </c>
      <c r="H1" s="181" t="s">
        <v>2648</v>
      </c>
      <c r="I1" s="181" t="s">
        <v>2649</v>
      </c>
      <c r="J1" s="181" t="s">
        <v>2650</v>
      </c>
      <c r="K1" s="181" t="s">
        <v>2651</v>
      </c>
      <c r="L1" s="181" t="s">
        <v>2652</v>
      </c>
      <c r="M1" s="181" t="s">
        <v>2653</v>
      </c>
      <c r="N1" s="181" t="s">
        <v>2654</v>
      </c>
      <c r="O1" s="181" t="s">
        <v>2655</v>
      </c>
      <c r="P1" s="181" t="s">
        <v>2656</v>
      </c>
      <c r="Q1" s="181" t="s">
        <v>2657</v>
      </c>
      <c r="R1" s="181" t="s">
        <v>2658</v>
      </c>
      <c r="S1" s="181" t="s">
        <v>2659</v>
      </c>
      <c r="T1" s="181" t="s">
        <v>2660</v>
      </c>
      <c r="U1" s="181" t="s">
        <v>2661</v>
      </c>
      <c r="V1" s="181" t="s">
        <v>2662</v>
      </c>
      <c r="W1" s="181" t="s">
        <v>2663</v>
      </c>
      <c r="X1" s="181" t="s">
        <v>2664</v>
      </c>
      <c r="Y1" s="181" t="s">
        <v>2665</v>
      </c>
      <c r="Z1" s="181" t="s">
        <v>2666</v>
      </c>
      <c r="AA1" s="181" t="s">
        <v>2667</v>
      </c>
      <c r="AB1" s="181" t="s">
        <v>2668</v>
      </c>
      <c r="AC1" s="181" t="s">
        <v>2669</v>
      </c>
      <c r="AD1" s="181" t="s">
        <v>2670</v>
      </c>
      <c r="AE1" s="181" t="s">
        <v>2671</v>
      </c>
      <c r="AF1" s="181" t="s">
        <v>2672</v>
      </c>
      <c r="AG1" s="181" t="s">
        <v>2673</v>
      </c>
      <c r="AH1" s="181" t="s">
        <v>2674</v>
      </c>
      <c r="AI1" s="181" t="s">
        <v>2675</v>
      </c>
      <c r="AJ1" s="181" t="s">
        <v>2676</v>
      </c>
      <c r="AK1" s="181" t="s">
        <v>2677</v>
      </c>
      <c r="AL1" s="181" t="s">
        <v>2678</v>
      </c>
      <c r="AM1" s="181" t="s">
        <v>2679</v>
      </c>
      <c r="AN1" s="181" t="s">
        <v>2680</v>
      </c>
      <c r="AO1" s="181" t="s">
        <v>2681</v>
      </c>
      <c r="AP1" s="181" t="s">
        <v>2682</v>
      </c>
      <c r="AQ1" s="181" t="s">
        <v>2683</v>
      </c>
      <c r="AR1" s="181" t="s">
        <v>2684</v>
      </c>
      <c r="AS1" s="181" t="s">
        <v>2685</v>
      </c>
      <c r="AT1" s="181" t="s">
        <v>2686</v>
      </c>
      <c r="AU1" s="182" t="s">
        <v>2687</v>
      </c>
    </row>
    <row r="2" spans="1:47" ht="60" customHeight="1" outlineLevel="1" x14ac:dyDescent="0.35">
      <c r="A2" s="172" t="s">
        <v>4283</v>
      </c>
      <c r="B2" s="146" t="s">
        <v>28</v>
      </c>
      <c r="C2" s="144" t="s">
        <v>4284</v>
      </c>
      <c r="D2" s="150" t="s">
        <v>4285</v>
      </c>
      <c r="E2" s="153" t="s">
        <v>28</v>
      </c>
      <c r="F2" s="156" t="s">
        <v>28</v>
      </c>
      <c r="G2" s="159" t="str">
        <f>IF(COUNTIF(H2:AU2,"&lt;&gt;")=0,"",SUMPRODUCT(((Recommendations[ImplStatus]="Implemented")+(Recommendations[ImplStatus]="Compensated"))*ISNUMBER(MATCH(Recommendations[Id],H2:AU2,0)))/COUNTIF(H2:AU2,"&lt;&gt;"))</f>
        <v/>
      </c>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76"/>
    </row>
    <row r="3" spans="1:47" ht="60" customHeight="1" outlineLevel="1" x14ac:dyDescent="0.35">
      <c r="A3" s="173" t="s">
        <v>4283</v>
      </c>
      <c r="B3" s="147" t="s">
        <v>4286</v>
      </c>
      <c r="C3" s="145" t="s">
        <v>4287</v>
      </c>
      <c r="D3" s="151" t="s">
        <v>4288</v>
      </c>
      <c r="E3" s="154" t="s">
        <v>28</v>
      </c>
      <c r="F3" s="157" t="s">
        <v>28</v>
      </c>
      <c r="G3" s="160" t="str">
        <f>IF(COUNTIF(H3:AU3,"&lt;&gt;")=0,"",SUMPRODUCT(((Recommendations[ImplStatus]="Implemented")+(Recommendations[ImplStatus]="Compensated"))*ISNUMBER(MATCH(Recommendations[Id],H3:AU3,0)))/COUNTIF(H3:AU3,"&lt;&gt;"))</f>
        <v/>
      </c>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77"/>
    </row>
    <row r="4" spans="1:47" ht="60" customHeight="1" x14ac:dyDescent="0.35">
      <c r="A4" s="174" t="s">
        <v>4283</v>
      </c>
      <c r="B4" s="148" t="s">
        <v>4286</v>
      </c>
      <c r="C4" s="149" t="s">
        <v>4289</v>
      </c>
      <c r="D4" s="152" t="s">
        <v>4290</v>
      </c>
      <c r="E4" s="155" t="s">
        <v>4291</v>
      </c>
      <c r="F4" s="158" t="s">
        <v>4292</v>
      </c>
      <c r="G4" s="161" t="str">
        <f>IF(COUNTIF(H4:AU4,"&lt;&gt;")=0,"",SUMPRODUCT(((Recommendations[ImplStatus]="Implemented")+(Recommendations[ImplStatus]="Compensated"))*ISNUMBER(MATCH(Recommendations[Id],H4:AU4,0)))/COUNTIF(H4:AU4,"&lt;&gt;"))</f>
        <v/>
      </c>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78"/>
    </row>
    <row r="5" spans="1:47" ht="60" customHeight="1" x14ac:dyDescent="0.35">
      <c r="A5" s="174" t="s">
        <v>4283</v>
      </c>
      <c r="B5" s="148" t="s">
        <v>4286</v>
      </c>
      <c r="C5" s="149" t="s">
        <v>4293</v>
      </c>
      <c r="D5" s="152" t="s">
        <v>4294</v>
      </c>
      <c r="E5" s="155" t="s">
        <v>4295</v>
      </c>
      <c r="F5" s="158" t="s">
        <v>4296</v>
      </c>
      <c r="G5" s="161" t="str">
        <f>IF(COUNTIF(H5:AU5,"&lt;&gt;")=0,"",SUMPRODUCT(((Recommendations[ImplStatus]="Implemented")+(Recommendations[ImplStatus]="Compensated"))*ISNUMBER(MATCH(Recommendations[Id],H5:AU5,0)))/COUNTIF(H5:AU5,"&lt;&gt;"))</f>
        <v/>
      </c>
      <c r="H5" s="164"/>
      <c r="I5" s="164"/>
      <c r="J5" s="164"/>
      <c r="K5" s="164"/>
      <c r="L5" s="164"/>
      <c r="M5" s="164"/>
      <c r="N5" s="164"/>
      <c r="O5" s="164"/>
      <c r="P5" s="164"/>
      <c r="Q5" s="164"/>
      <c r="R5" s="164"/>
      <c r="S5" s="164"/>
      <c r="T5" s="164"/>
      <c r="U5" s="164"/>
      <c r="V5" s="164"/>
      <c r="W5" s="164"/>
      <c r="X5" s="164"/>
      <c r="Y5" s="164"/>
      <c r="Z5" s="164"/>
      <c r="AA5" s="164"/>
      <c r="AB5" s="164"/>
      <c r="AC5" s="164"/>
      <c r="AD5" s="164"/>
      <c r="AE5" s="164"/>
      <c r="AF5" s="164"/>
      <c r="AG5" s="164"/>
      <c r="AH5" s="164"/>
      <c r="AI5" s="164"/>
      <c r="AJ5" s="164"/>
      <c r="AK5" s="164"/>
      <c r="AL5" s="164"/>
      <c r="AM5" s="164"/>
      <c r="AN5" s="164"/>
      <c r="AO5" s="164"/>
      <c r="AP5" s="164"/>
      <c r="AQ5" s="164"/>
      <c r="AR5" s="164"/>
      <c r="AS5" s="164"/>
      <c r="AT5" s="164"/>
      <c r="AU5" s="178"/>
    </row>
    <row r="6" spans="1:47" ht="60" customHeight="1" x14ac:dyDescent="0.35">
      <c r="A6" s="174" t="s">
        <v>4283</v>
      </c>
      <c r="B6" s="148" t="s">
        <v>4286</v>
      </c>
      <c r="C6" s="149" t="s">
        <v>4297</v>
      </c>
      <c r="D6" s="152" t="s">
        <v>4298</v>
      </c>
      <c r="E6" s="155" t="s">
        <v>4299</v>
      </c>
      <c r="F6" s="158" t="s">
        <v>4296</v>
      </c>
      <c r="G6" s="161" t="str">
        <f>IF(COUNTIF(H6:AU6,"&lt;&gt;")=0,"",SUMPRODUCT(((Recommendations[ImplStatus]="Implemented")+(Recommendations[ImplStatus]="Compensated"))*ISNUMBER(MATCH(Recommendations[Id],H6:AU6,0)))/COUNTIF(H6:AU6,"&lt;&gt;"))</f>
        <v/>
      </c>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4"/>
      <c r="AT6" s="164"/>
      <c r="AU6" s="178"/>
    </row>
    <row r="7" spans="1:47" ht="60" customHeight="1" x14ac:dyDescent="0.35">
      <c r="A7" s="174" t="s">
        <v>4283</v>
      </c>
      <c r="B7" s="148" t="s">
        <v>4286</v>
      </c>
      <c r="C7" s="149" t="s">
        <v>4300</v>
      </c>
      <c r="D7" s="152" t="s">
        <v>4301</v>
      </c>
      <c r="E7" s="155" t="s">
        <v>4302</v>
      </c>
      <c r="F7" s="158" t="s">
        <v>4296</v>
      </c>
      <c r="G7" s="161" t="str">
        <f>IF(COUNTIF(H7:AU7,"&lt;&gt;")=0,"",SUMPRODUCT(((Recommendations[ImplStatus]="Implemented")+(Recommendations[ImplStatus]="Compensated"))*ISNUMBER(MATCH(Recommendations[Id],H7:AU7,0)))/COUNTIF(H7:AU7,"&lt;&gt;"))</f>
        <v/>
      </c>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4"/>
      <c r="AG7" s="164"/>
      <c r="AH7" s="164"/>
      <c r="AI7" s="164"/>
      <c r="AJ7" s="164"/>
      <c r="AK7" s="164"/>
      <c r="AL7" s="164"/>
      <c r="AM7" s="164"/>
      <c r="AN7" s="164"/>
      <c r="AO7" s="164"/>
      <c r="AP7" s="164"/>
      <c r="AQ7" s="164"/>
      <c r="AR7" s="164"/>
      <c r="AS7" s="164"/>
      <c r="AT7" s="164"/>
      <c r="AU7" s="178"/>
    </row>
    <row r="8" spans="1:47" ht="60" customHeight="1" x14ac:dyDescent="0.35">
      <c r="A8" s="174" t="s">
        <v>4283</v>
      </c>
      <c r="B8" s="148" t="s">
        <v>4286</v>
      </c>
      <c r="C8" s="149" t="s">
        <v>4303</v>
      </c>
      <c r="D8" s="152" t="s">
        <v>4304</v>
      </c>
      <c r="E8" s="155" t="s">
        <v>4305</v>
      </c>
      <c r="F8" s="158" t="s">
        <v>4306</v>
      </c>
      <c r="G8" s="161" t="str">
        <f>IF(COUNTIF(H8:AU8,"&lt;&gt;")=0,"",SUMPRODUCT(((Recommendations[ImplStatus]="Implemented")+(Recommendations[ImplStatus]="Compensated"))*ISNUMBER(MATCH(Recommendations[Id],H8:AU8,0)))/COUNTIF(H8:AU8,"&lt;&gt;"))</f>
        <v/>
      </c>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78"/>
    </row>
    <row r="9" spans="1:47" ht="60" customHeight="1" outlineLevel="1" x14ac:dyDescent="0.35">
      <c r="A9" s="173" t="s">
        <v>4283</v>
      </c>
      <c r="B9" s="147" t="s">
        <v>4307</v>
      </c>
      <c r="C9" s="145" t="s">
        <v>4308</v>
      </c>
      <c r="D9" s="151" t="s">
        <v>4309</v>
      </c>
      <c r="E9" s="154" t="s">
        <v>28</v>
      </c>
      <c r="F9" s="157" t="s">
        <v>28</v>
      </c>
      <c r="G9" s="160" t="str">
        <f>IF(COUNTIF(H9:AU9,"&lt;&gt;")=0,"",SUMPRODUCT(((Recommendations[ImplStatus]="Implemented")+(Recommendations[ImplStatus]="Compensated"))*ISNUMBER(MATCH(Recommendations[Id],H9:AU9,0)))/COUNTIF(H9:AU9,"&lt;&gt;"))</f>
        <v/>
      </c>
      <c r="H9" s="163"/>
      <c r="I9" s="163"/>
      <c r="J9" s="163"/>
      <c r="K9" s="163"/>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77"/>
    </row>
    <row r="10" spans="1:47" ht="60" customHeight="1" x14ac:dyDescent="0.35">
      <c r="A10" s="174" t="s">
        <v>4283</v>
      </c>
      <c r="B10" s="148" t="s">
        <v>4307</v>
      </c>
      <c r="C10" s="149" t="s">
        <v>4310</v>
      </c>
      <c r="D10" s="152" t="s">
        <v>4311</v>
      </c>
      <c r="E10" s="155" t="s">
        <v>4312</v>
      </c>
      <c r="F10" s="158" t="s">
        <v>4292</v>
      </c>
      <c r="G10" s="161" t="str">
        <f>IF(COUNTIF(H10:AU10,"&lt;&gt;")=0,"",SUMPRODUCT(((Recommendations[ImplStatus]="Implemented")+(Recommendations[ImplStatus]="Compensated"))*ISNUMBER(MATCH(Recommendations[Id],H10:AU10,0)))/COUNTIF(H10:AU10,"&lt;&gt;"))</f>
        <v/>
      </c>
      <c r="H10" s="164"/>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78"/>
    </row>
    <row r="11" spans="1:47" ht="60" customHeight="1" x14ac:dyDescent="0.35">
      <c r="A11" s="174" t="s">
        <v>4283</v>
      </c>
      <c r="B11" s="148" t="s">
        <v>4307</v>
      </c>
      <c r="C11" s="149" t="s">
        <v>4313</v>
      </c>
      <c r="D11" s="152" t="s">
        <v>4314</v>
      </c>
      <c r="E11" s="155" t="s">
        <v>4315</v>
      </c>
      <c r="F11" s="158" t="s">
        <v>4292</v>
      </c>
      <c r="G11" s="161" t="str">
        <f>IF(COUNTIF(H11:AU11,"&lt;&gt;")=0,"",SUMPRODUCT(((Recommendations[ImplStatus]="Implemented")+(Recommendations[ImplStatus]="Compensated"))*ISNUMBER(MATCH(Recommendations[Id],H11:AU11,0)))/COUNTIF(H11:AU11,"&lt;&gt;"))</f>
        <v/>
      </c>
      <c r="H11" s="164"/>
      <c r="I11" s="164"/>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78"/>
    </row>
    <row r="12" spans="1:47" ht="60" customHeight="1" x14ac:dyDescent="0.35">
      <c r="A12" s="174" t="s">
        <v>4283</v>
      </c>
      <c r="B12" s="148" t="s">
        <v>4307</v>
      </c>
      <c r="C12" s="149" t="s">
        <v>4316</v>
      </c>
      <c r="D12" s="152" t="s">
        <v>4317</v>
      </c>
      <c r="E12" s="155" t="s">
        <v>4318</v>
      </c>
      <c r="F12" s="158" t="s">
        <v>4292</v>
      </c>
      <c r="G12" s="161" t="str">
        <f>IF(COUNTIF(H12:AU12,"&lt;&gt;")=0,"",SUMPRODUCT(((Recommendations[ImplStatus]="Implemented")+(Recommendations[ImplStatus]="Compensated"))*ISNUMBER(MATCH(Recommendations[Id],H12:AU12,0)))/COUNTIF(H12:AU12,"&lt;&gt;"))</f>
        <v/>
      </c>
      <c r="H12" s="164"/>
      <c r="I12" s="164"/>
      <c r="J12" s="164"/>
      <c r="K12" s="164"/>
      <c r="L12" s="164"/>
      <c r="M12" s="164"/>
      <c r="N12" s="164"/>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78"/>
    </row>
    <row r="13" spans="1:47" ht="60" customHeight="1" outlineLevel="1" x14ac:dyDescent="0.35">
      <c r="A13" s="173" t="s">
        <v>4283</v>
      </c>
      <c r="B13" s="147" t="s">
        <v>4319</v>
      </c>
      <c r="C13" s="145" t="s">
        <v>4320</v>
      </c>
      <c r="D13" s="151" t="s">
        <v>4321</v>
      </c>
      <c r="E13" s="154" t="s">
        <v>28</v>
      </c>
      <c r="F13" s="157" t="s">
        <v>28</v>
      </c>
      <c r="G13" s="160" t="str">
        <f>IF(COUNTIF(H13:AU13,"&lt;&gt;")=0,"",SUMPRODUCT(((Recommendations[ImplStatus]="Implemented")+(Recommendations[ImplStatus]="Compensated"))*ISNUMBER(MATCH(Recommendations[Id],H13:AU13,0)))/COUNTIF(H13:AU13,"&lt;&gt;"))</f>
        <v/>
      </c>
      <c r="H13" s="163"/>
      <c r="I13" s="163"/>
      <c r="J13" s="163"/>
      <c r="K13" s="163"/>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77"/>
    </row>
    <row r="14" spans="1:47" ht="60" customHeight="1" x14ac:dyDescent="0.35">
      <c r="A14" s="174" t="s">
        <v>4283</v>
      </c>
      <c r="B14" s="148" t="s">
        <v>4319</v>
      </c>
      <c r="C14" s="149" t="s">
        <v>4322</v>
      </c>
      <c r="D14" s="152" t="s">
        <v>4323</v>
      </c>
      <c r="E14" s="155" t="s">
        <v>4324</v>
      </c>
      <c r="F14" s="158" t="s">
        <v>4292</v>
      </c>
      <c r="G14" s="161" t="str">
        <f>IF(COUNTIF(H14:AU14,"&lt;&gt;")=0,"",SUMPRODUCT(((Recommendations[ImplStatus]="Implemented")+(Recommendations[ImplStatus]="Compensated"))*ISNUMBER(MATCH(Recommendations[Id],H14:AU14,0)))/COUNTIF(H14:AU14,"&lt;&gt;"))</f>
        <v/>
      </c>
      <c r="H14" s="164"/>
      <c r="I14" s="164"/>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78"/>
    </row>
    <row r="15" spans="1:47" ht="60" customHeight="1" x14ac:dyDescent="0.35">
      <c r="A15" s="174" t="s">
        <v>4283</v>
      </c>
      <c r="B15" s="148" t="s">
        <v>4319</v>
      </c>
      <c r="C15" s="149" t="s">
        <v>4325</v>
      </c>
      <c r="D15" s="152" t="s">
        <v>4326</v>
      </c>
      <c r="E15" s="155" t="s">
        <v>4327</v>
      </c>
      <c r="F15" s="158" t="s">
        <v>4292</v>
      </c>
      <c r="G15" s="161" t="str">
        <f>IF(COUNTIF(H15:AU15,"&lt;&gt;")=0,"",SUMPRODUCT(((Recommendations[ImplStatus]="Implemented")+(Recommendations[ImplStatus]="Compensated"))*ISNUMBER(MATCH(Recommendations[Id],H15:AU15,0)))/COUNTIF(H15:AU15,"&lt;&gt;"))</f>
        <v/>
      </c>
      <c r="H15" s="164"/>
      <c r="I15" s="164"/>
      <c r="J15" s="164"/>
      <c r="K15" s="164"/>
      <c r="L15" s="164"/>
      <c r="M15" s="164"/>
      <c r="N15" s="164"/>
      <c r="O15" s="164"/>
      <c r="P15" s="164"/>
      <c r="Q15" s="164"/>
      <c r="R15" s="164"/>
      <c r="S15" s="164"/>
      <c r="T15" s="164"/>
      <c r="U15" s="164"/>
      <c r="V15" s="164"/>
      <c r="W15" s="164"/>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78"/>
    </row>
    <row r="16" spans="1:47" ht="60" customHeight="1" outlineLevel="1" x14ac:dyDescent="0.35">
      <c r="A16" s="173" t="s">
        <v>4283</v>
      </c>
      <c r="B16" s="147" t="s">
        <v>4328</v>
      </c>
      <c r="C16" s="145" t="s">
        <v>4329</v>
      </c>
      <c r="D16" s="151" t="s">
        <v>4330</v>
      </c>
      <c r="E16" s="154" t="s">
        <v>28</v>
      </c>
      <c r="F16" s="157" t="s">
        <v>28</v>
      </c>
      <c r="G16" s="160" t="str">
        <f>IF(COUNTIF(H16:AU16,"&lt;&gt;")=0,"",SUMPRODUCT(((Recommendations[ImplStatus]="Implemented")+(Recommendations[ImplStatus]="Compensated"))*ISNUMBER(MATCH(Recommendations[Id],H16:AU16,0)))/COUNTIF(H16:AU16,"&lt;&gt;"))</f>
        <v/>
      </c>
      <c r="H16" s="163"/>
      <c r="I16" s="163"/>
      <c r="J16" s="163"/>
      <c r="K16" s="163"/>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77"/>
    </row>
    <row r="17" spans="1:47" ht="60" customHeight="1" x14ac:dyDescent="0.35">
      <c r="A17" s="174" t="s">
        <v>4283</v>
      </c>
      <c r="B17" s="148" t="s">
        <v>4328</v>
      </c>
      <c r="C17" s="149" t="s">
        <v>4331</v>
      </c>
      <c r="D17" s="152" t="s">
        <v>4332</v>
      </c>
      <c r="E17" s="155" t="s">
        <v>4333</v>
      </c>
      <c r="F17" s="158" t="s">
        <v>4292</v>
      </c>
      <c r="G17" s="161" t="str">
        <f>IF(COUNTIF(H17:AU17,"&lt;&gt;")=0,"",SUMPRODUCT(((Recommendations[ImplStatus]="Implemented")+(Recommendations[ImplStatus]="Compensated"))*ISNUMBER(MATCH(Recommendations[Id],H17:AU17,0)))/COUNTIF(H17:AU17,"&lt;&gt;"))</f>
        <v/>
      </c>
      <c r="H17" s="164"/>
      <c r="I17" s="164"/>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78"/>
    </row>
    <row r="18" spans="1:47" ht="60" customHeight="1" x14ac:dyDescent="0.35">
      <c r="A18" s="174" t="s">
        <v>4283</v>
      </c>
      <c r="B18" s="148" t="s">
        <v>4328</v>
      </c>
      <c r="C18" s="149" t="s">
        <v>4334</v>
      </c>
      <c r="D18" s="152" t="s">
        <v>4335</v>
      </c>
      <c r="E18" s="155" t="s">
        <v>4336</v>
      </c>
      <c r="F18" s="158" t="s">
        <v>4296</v>
      </c>
      <c r="G18" s="161" t="str">
        <f>IF(COUNTIF(H18:AU18,"&lt;&gt;")=0,"",SUMPRODUCT(((Recommendations[ImplStatus]="Implemented")+(Recommendations[ImplStatus]="Compensated"))*ISNUMBER(MATCH(Recommendations[Id],H18:AU18,0)))/COUNTIF(H18:AU18,"&lt;&gt;"))</f>
        <v/>
      </c>
      <c r="H18" s="164"/>
      <c r="I18" s="164"/>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78"/>
    </row>
    <row r="19" spans="1:47" ht="60" customHeight="1" x14ac:dyDescent="0.35">
      <c r="A19" s="174" t="s">
        <v>4283</v>
      </c>
      <c r="B19" s="148" t="s">
        <v>4328</v>
      </c>
      <c r="C19" s="149" t="s">
        <v>4337</v>
      </c>
      <c r="D19" s="152" t="s">
        <v>4338</v>
      </c>
      <c r="E19" s="155" t="s">
        <v>4339</v>
      </c>
      <c r="F19" s="158" t="s">
        <v>4292</v>
      </c>
      <c r="G19" s="161" t="str">
        <f>IF(COUNTIF(H19:AU19,"&lt;&gt;")=0,"",SUMPRODUCT(((Recommendations[ImplStatus]="Implemented")+(Recommendations[ImplStatus]="Compensated"))*ISNUMBER(MATCH(Recommendations[Id],H19:AU19,0)))/COUNTIF(H19:AU19,"&lt;&gt;"))</f>
        <v/>
      </c>
      <c r="H19" s="164"/>
      <c r="I19" s="164"/>
      <c r="J19" s="164"/>
      <c r="K19" s="164"/>
      <c r="L19" s="164"/>
      <c r="M19" s="164"/>
      <c r="N19" s="164"/>
      <c r="O19" s="164"/>
      <c r="P19" s="164"/>
      <c r="Q19" s="164"/>
      <c r="R19" s="164"/>
      <c r="S19" s="164"/>
      <c r="T19" s="164"/>
      <c r="U19" s="164"/>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78"/>
    </row>
    <row r="20" spans="1:47" ht="60" customHeight="1" x14ac:dyDescent="0.35">
      <c r="A20" s="174" t="s">
        <v>4283</v>
      </c>
      <c r="B20" s="148" t="s">
        <v>4328</v>
      </c>
      <c r="C20" s="149" t="s">
        <v>4340</v>
      </c>
      <c r="D20" s="152" t="s">
        <v>4341</v>
      </c>
      <c r="E20" s="155" t="s">
        <v>4342</v>
      </c>
      <c r="F20" s="158" t="s">
        <v>4292</v>
      </c>
      <c r="G20" s="161" t="str">
        <f>IF(COUNTIF(H20:AU20,"&lt;&gt;")=0,"",SUMPRODUCT(((Recommendations[ImplStatus]="Implemented")+(Recommendations[ImplStatus]="Compensated"))*ISNUMBER(MATCH(Recommendations[Id],H20:AU20,0)))/COUNTIF(H20:AU20,"&lt;&gt;"))</f>
        <v/>
      </c>
      <c r="H20" s="164"/>
      <c r="I20" s="164"/>
      <c r="J20" s="164"/>
      <c r="K20" s="164"/>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78"/>
    </row>
    <row r="21" spans="1:47" ht="60" customHeight="1" x14ac:dyDescent="0.35">
      <c r="A21" s="174" t="s">
        <v>4283</v>
      </c>
      <c r="B21" s="148" t="s">
        <v>4328</v>
      </c>
      <c r="C21" s="149" t="s">
        <v>4343</v>
      </c>
      <c r="D21" s="152" t="s">
        <v>4344</v>
      </c>
      <c r="E21" s="155" t="s">
        <v>4345</v>
      </c>
      <c r="F21" s="158" t="s">
        <v>4296</v>
      </c>
      <c r="G21" s="161" t="str">
        <f>IF(COUNTIF(H21:AU21,"&lt;&gt;")=0,"",SUMPRODUCT(((Recommendations[ImplStatus]="Implemented")+(Recommendations[ImplStatus]="Compensated"))*ISNUMBER(MATCH(Recommendations[Id],H21:AU21,0)))/COUNTIF(H21:AU21,"&lt;&gt;"))</f>
        <v/>
      </c>
      <c r="H21" s="164"/>
      <c r="I21" s="164"/>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78"/>
    </row>
    <row r="22" spans="1:47" ht="60" customHeight="1" x14ac:dyDescent="0.35">
      <c r="A22" s="174" t="s">
        <v>4283</v>
      </c>
      <c r="B22" s="148" t="s">
        <v>4328</v>
      </c>
      <c r="C22" s="149" t="s">
        <v>4346</v>
      </c>
      <c r="D22" s="152" t="s">
        <v>4347</v>
      </c>
      <c r="E22" s="155" t="s">
        <v>4348</v>
      </c>
      <c r="F22" s="158" t="s">
        <v>4292</v>
      </c>
      <c r="G22" s="161" t="str">
        <f>IF(COUNTIF(H22:AU22,"&lt;&gt;")=0,"",SUMPRODUCT(((Recommendations[ImplStatus]="Implemented")+(Recommendations[ImplStatus]="Compensated"))*ISNUMBER(MATCH(Recommendations[Id],H22:AU22,0)))/COUNTIF(H22:AU22,"&lt;&gt;"))</f>
        <v/>
      </c>
      <c r="H22" s="164"/>
      <c r="I22" s="164"/>
      <c r="J22" s="164"/>
      <c r="K22" s="164"/>
      <c r="L22" s="164"/>
      <c r="M22" s="164"/>
      <c r="N22" s="164"/>
      <c r="O22" s="164"/>
      <c r="P22" s="164"/>
      <c r="Q22" s="164"/>
      <c r="R22" s="164"/>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78"/>
    </row>
    <row r="23" spans="1:47" ht="60" customHeight="1" x14ac:dyDescent="0.35">
      <c r="A23" s="174" t="s">
        <v>4283</v>
      </c>
      <c r="B23" s="148" t="s">
        <v>4328</v>
      </c>
      <c r="C23" s="149" t="s">
        <v>4349</v>
      </c>
      <c r="D23" s="152" t="s">
        <v>4350</v>
      </c>
      <c r="E23" s="155" t="s">
        <v>4351</v>
      </c>
      <c r="F23" s="158" t="s">
        <v>4292</v>
      </c>
      <c r="G23" s="161" t="str">
        <f>IF(COUNTIF(H23:AU23,"&lt;&gt;")=0,"",SUMPRODUCT(((Recommendations[ImplStatus]="Implemented")+(Recommendations[ImplStatus]="Compensated"))*ISNUMBER(MATCH(Recommendations[Id],H23:AU23,0)))/COUNTIF(H23:AU23,"&lt;&gt;"))</f>
        <v/>
      </c>
      <c r="H23" s="164"/>
      <c r="I23" s="164"/>
      <c r="J23" s="164"/>
      <c r="K23" s="164"/>
      <c r="L23" s="164"/>
      <c r="M23" s="164"/>
      <c r="N23" s="164"/>
      <c r="O23" s="164"/>
      <c r="P23" s="164"/>
      <c r="Q23" s="164"/>
      <c r="R23" s="164"/>
      <c r="S23" s="164"/>
      <c r="T23" s="164"/>
      <c r="U23" s="164"/>
      <c r="V23" s="164"/>
      <c r="W23" s="164"/>
      <c r="X23" s="164"/>
      <c r="Y23" s="164"/>
      <c r="Z23" s="164"/>
      <c r="AA23" s="164"/>
      <c r="AB23" s="164"/>
      <c r="AC23" s="164"/>
      <c r="AD23" s="164"/>
      <c r="AE23" s="164"/>
      <c r="AF23" s="164"/>
      <c r="AG23" s="164"/>
      <c r="AH23" s="164"/>
      <c r="AI23" s="164"/>
      <c r="AJ23" s="164"/>
      <c r="AK23" s="164"/>
      <c r="AL23" s="164"/>
      <c r="AM23" s="164"/>
      <c r="AN23" s="164"/>
      <c r="AO23" s="164"/>
      <c r="AP23" s="164"/>
      <c r="AQ23" s="164"/>
      <c r="AR23" s="164"/>
      <c r="AS23" s="164"/>
      <c r="AT23" s="164"/>
      <c r="AU23" s="178"/>
    </row>
    <row r="24" spans="1:47" ht="60" customHeight="1" outlineLevel="1" x14ac:dyDescent="0.35">
      <c r="A24" s="173" t="s">
        <v>4283</v>
      </c>
      <c r="B24" s="147" t="s">
        <v>4352</v>
      </c>
      <c r="C24" s="145" t="s">
        <v>4353</v>
      </c>
      <c r="D24" s="151" t="s">
        <v>4354</v>
      </c>
      <c r="E24" s="154" t="s">
        <v>28</v>
      </c>
      <c r="F24" s="157" t="s">
        <v>28</v>
      </c>
      <c r="G24" s="160" t="str">
        <f>IF(COUNTIF(H24:AU24,"&lt;&gt;")=0,"",SUMPRODUCT(((Recommendations[ImplStatus]="Implemented")+(Recommendations[ImplStatus]="Compensated"))*ISNUMBER(MATCH(Recommendations[Id],H24:AU24,0)))/COUNTIF(H24:AU24,"&lt;&gt;"))</f>
        <v/>
      </c>
      <c r="H24" s="163"/>
      <c r="I24" s="163"/>
      <c r="J24" s="163"/>
      <c r="K24" s="163"/>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77"/>
    </row>
    <row r="25" spans="1:47" ht="60" customHeight="1" x14ac:dyDescent="0.35">
      <c r="A25" s="174" t="s">
        <v>4283</v>
      </c>
      <c r="B25" s="148" t="s">
        <v>4352</v>
      </c>
      <c r="C25" s="149" t="s">
        <v>4355</v>
      </c>
      <c r="D25" s="152" t="s">
        <v>4356</v>
      </c>
      <c r="E25" s="155" t="s">
        <v>4357</v>
      </c>
      <c r="F25" s="158" t="s">
        <v>4292</v>
      </c>
      <c r="G25" s="161" t="str">
        <f>IF(COUNTIF(H25:AU25,"&lt;&gt;")=0,"",SUMPRODUCT(((Recommendations[ImplStatus]="Implemented")+(Recommendations[ImplStatus]="Compensated"))*ISNUMBER(MATCH(Recommendations[Id],H25:AU25,0)))/COUNTIF(H25:AU25,"&lt;&gt;"))</f>
        <v/>
      </c>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78"/>
    </row>
    <row r="26" spans="1:47" ht="60" customHeight="1" x14ac:dyDescent="0.35">
      <c r="A26" s="174" t="s">
        <v>4283</v>
      </c>
      <c r="B26" s="148" t="s">
        <v>4352</v>
      </c>
      <c r="C26" s="149" t="s">
        <v>4358</v>
      </c>
      <c r="D26" s="152" t="s">
        <v>4359</v>
      </c>
      <c r="E26" s="155" t="s">
        <v>4360</v>
      </c>
      <c r="F26" s="158" t="s">
        <v>4292</v>
      </c>
      <c r="G26" s="161" t="str">
        <f>IF(COUNTIF(H26:AU26,"&lt;&gt;")=0,"",SUMPRODUCT(((Recommendations[ImplStatus]="Implemented")+(Recommendations[ImplStatus]="Compensated"))*ISNUMBER(MATCH(Recommendations[Id],H26:AU26,0)))/COUNTIF(H26:AU26,"&lt;&gt;"))</f>
        <v/>
      </c>
      <c r="H26" s="164"/>
      <c r="I26" s="164"/>
      <c r="J26" s="164"/>
      <c r="K26" s="164"/>
      <c r="L26" s="164"/>
      <c r="M26" s="164"/>
      <c r="N26" s="164"/>
      <c r="O26" s="164"/>
      <c r="P26" s="164"/>
      <c r="Q26" s="164"/>
      <c r="R26" s="164"/>
      <c r="S26" s="164"/>
      <c r="T26" s="164"/>
      <c r="U26" s="164"/>
      <c r="V26" s="164"/>
      <c r="W26" s="164"/>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78"/>
    </row>
    <row r="27" spans="1:47" ht="60" customHeight="1" x14ac:dyDescent="0.35">
      <c r="A27" s="174" t="s">
        <v>4283</v>
      </c>
      <c r="B27" s="148" t="s">
        <v>4352</v>
      </c>
      <c r="C27" s="149" t="s">
        <v>4361</v>
      </c>
      <c r="D27" s="152" t="s">
        <v>4362</v>
      </c>
      <c r="E27" s="155" t="s">
        <v>4363</v>
      </c>
      <c r="F27" s="158" t="s">
        <v>4296</v>
      </c>
      <c r="G27" s="161" t="str">
        <f>IF(COUNTIF(H27:AU27,"&lt;&gt;")=0,"",SUMPRODUCT(((Recommendations[ImplStatus]="Implemented")+(Recommendations[ImplStatus]="Compensated"))*ISNUMBER(MATCH(Recommendations[Id],H27:AU27,0)))/COUNTIF(H27:AU27,"&lt;&gt;"))</f>
        <v/>
      </c>
      <c r="H27" s="164"/>
      <c r="I27" s="164"/>
      <c r="J27" s="164"/>
      <c r="K27" s="164"/>
      <c r="L27" s="164"/>
      <c r="M27" s="164"/>
      <c r="N27" s="164"/>
      <c r="O27" s="164"/>
      <c r="P27" s="164"/>
      <c r="Q27" s="164"/>
      <c r="R27" s="164"/>
      <c r="S27" s="164"/>
      <c r="T27" s="164"/>
      <c r="U27" s="164"/>
      <c r="V27" s="164"/>
      <c r="W27" s="164"/>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78"/>
    </row>
    <row r="28" spans="1:47" ht="60" customHeight="1" x14ac:dyDescent="0.35">
      <c r="A28" s="174" t="s">
        <v>4283</v>
      </c>
      <c r="B28" s="148" t="s">
        <v>4352</v>
      </c>
      <c r="C28" s="149" t="s">
        <v>4364</v>
      </c>
      <c r="D28" s="152" t="s">
        <v>4365</v>
      </c>
      <c r="E28" s="155" t="s">
        <v>4366</v>
      </c>
      <c r="F28" s="158" t="s">
        <v>4292</v>
      </c>
      <c r="G28" s="161" t="str">
        <f>IF(COUNTIF(H28:AU28,"&lt;&gt;")=0,"",SUMPRODUCT(((Recommendations[ImplStatus]="Implemented")+(Recommendations[ImplStatus]="Compensated"))*ISNUMBER(MATCH(Recommendations[Id],H28:AU28,0)))/COUNTIF(H28:AU28,"&lt;&gt;"))</f>
        <v/>
      </c>
      <c r="H28" s="164"/>
      <c r="I28" s="164"/>
      <c r="J28" s="164"/>
      <c r="K28" s="164"/>
      <c r="L28" s="164"/>
      <c r="M28" s="164"/>
      <c r="N28" s="164"/>
      <c r="O28" s="164"/>
      <c r="P28" s="164"/>
      <c r="Q28" s="164"/>
      <c r="R28" s="164"/>
      <c r="S28" s="164"/>
      <c r="T28" s="164"/>
      <c r="U28" s="164"/>
      <c r="V28" s="164"/>
      <c r="W28" s="164"/>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78"/>
    </row>
    <row r="29" spans="1:47" ht="60" customHeight="1" outlineLevel="1" x14ac:dyDescent="0.35">
      <c r="A29" s="173" t="s">
        <v>4283</v>
      </c>
      <c r="B29" s="147" t="s">
        <v>4367</v>
      </c>
      <c r="C29" s="145" t="s">
        <v>4368</v>
      </c>
      <c r="D29" s="151" t="s">
        <v>4369</v>
      </c>
      <c r="E29" s="154" t="s">
        <v>28</v>
      </c>
      <c r="F29" s="157" t="s">
        <v>28</v>
      </c>
      <c r="G29" s="160" t="str">
        <f>IF(COUNTIF(H29:AU29,"&lt;&gt;")=0,"",SUMPRODUCT(((Recommendations[ImplStatus]="Implemented")+(Recommendations[ImplStatus]="Compensated"))*ISNUMBER(MATCH(Recommendations[Id],H29:AU29,0)))/COUNTIF(H29:AU29,"&lt;&gt;"))</f>
        <v/>
      </c>
      <c r="H29" s="163"/>
      <c r="I29" s="163"/>
      <c r="J29" s="163"/>
      <c r="K29" s="163"/>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77"/>
    </row>
    <row r="30" spans="1:47" ht="60" customHeight="1" x14ac:dyDescent="0.35">
      <c r="A30" s="174" t="s">
        <v>4283</v>
      </c>
      <c r="B30" s="148" t="s">
        <v>4367</v>
      </c>
      <c r="C30" s="149" t="s">
        <v>4370</v>
      </c>
      <c r="D30" s="152" t="s">
        <v>4371</v>
      </c>
      <c r="E30" s="155" t="s">
        <v>4372</v>
      </c>
      <c r="F30" s="158" t="s">
        <v>4306</v>
      </c>
      <c r="G30" s="161" t="str">
        <f>IF(COUNTIF(H30:AU30,"&lt;&gt;")=0,"",SUMPRODUCT(((Recommendations[ImplStatus]="Implemented")+(Recommendations[ImplStatus]="Compensated"))*ISNUMBER(MATCH(Recommendations[Id],H30:AU30,0)))/COUNTIF(H30:AU30,"&lt;&gt;"))</f>
        <v/>
      </c>
      <c r="H30" s="164"/>
      <c r="I30" s="164"/>
      <c r="J30" s="164"/>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78"/>
    </row>
    <row r="31" spans="1:47" ht="60" customHeight="1" x14ac:dyDescent="0.35">
      <c r="A31" s="174" t="s">
        <v>4283</v>
      </c>
      <c r="B31" s="148" t="s">
        <v>4367</v>
      </c>
      <c r="C31" s="149" t="s">
        <v>4373</v>
      </c>
      <c r="D31" s="152" t="s">
        <v>4374</v>
      </c>
      <c r="E31" s="155" t="s">
        <v>4375</v>
      </c>
      <c r="F31" s="158" t="s">
        <v>4306</v>
      </c>
      <c r="G31" s="161" t="str">
        <f>IF(COUNTIF(H31:AU31,"&lt;&gt;")=0,"",SUMPRODUCT(((Recommendations[ImplStatus]="Implemented")+(Recommendations[ImplStatus]="Compensated"))*ISNUMBER(MATCH(Recommendations[Id],H31:AU31,0)))/COUNTIF(H31:AU31,"&lt;&gt;"))</f>
        <v/>
      </c>
      <c r="H31" s="164"/>
      <c r="I31" s="164"/>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78"/>
    </row>
    <row r="32" spans="1:47" ht="60" customHeight="1" x14ac:dyDescent="0.35">
      <c r="A32" s="174" t="s">
        <v>4283</v>
      </c>
      <c r="B32" s="148" t="s">
        <v>4367</v>
      </c>
      <c r="C32" s="149" t="s">
        <v>4376</v>
      </c>
      <c r="D32" s="152" t="s">
        <v>4377</v>
      </c>
      <c r="E32" s="155" t="s">
        <v>4378</v>
      </c>
      <c r="F32" s="158" t="s">
        <v>4306</v>
      </c>
      <c r="G32" s="161" t="str">
        <f>IF(COUNTIF(H32:AU32,"&lt;&gt;")=0,"",SUMPRODUCT(((Recommendations[ImplStatus]="Implemented")+(Recommendations[ImplStatus]="Compensated"))*ISNUMBER(MATCH(Recommendations[Id],H32:AU32,0)))/COUNTIF(H32:AU32,"&lt;&gt;"))</f>
        <v/>
      </c>
      <c r="H32" s="164"/>
      <c r="I32" s="164"/>
      <c r="J32" s="164"/>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78"/>
    </row>
    <row r="33" spans="1:47" ht="60" customHeight="1" x14ac:dyDescent="0.35">
      <c r="A33" s="174" t="s">
        <v>4283</v>
      </c>
      <c r="B33" s="148" t="s">
        <v>4367</v>
      </c>
      <c r="C33" s="149" t="s">
        <v>4379</v>
      </c>
      <c r="D33" s="152" t="s">
        <v>4380</v>
      </c>
      <c r="E33" s="155" t="s">
        <v>4381</v>
      </c>
      <c r="F33" s="158" t="s">
        <v>4306</v>
      </c>
      <c r="G33" s="161" t="str">
        <f>IF(COUNTIF(H33:AU33,"&lt;&gt;")=0,"",SUMPRODUCT(((Recommendations[ImplStatus]="Implemented")+(Recommendations[ImplStatus]="Compensated"))*ISNUMBER(MATCH(Recommendations[Id],H33:AU33,0)))/COUNTIF(H33:AU33,"&lt;&gt;"))</f>
        <v/>
      </c>
      <c r="H33" s="164"/>
      <c r="I33" s="164"/>
      <c r="J33" s="164"/>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78"/>
    </row>
    <row r="34" spans="1:47" ht="60" customHeight="1" x14ac:dyDescent="0.35">
      <c r="A34" s="174" t="s">
        <v>4283</v>
      </c>
      <c r="B34" s="148" t="s">
        <v>4367</v>
      </c>
      <c r="C34" s="149" t="s">
        <v>4382</v>
      </c>
      <c r="D34" s="152" t="s">
        <v>4383</v>
      </c>
      <c r="E34" s="155" t="s">
        <v>4384</v>
      </c>
      <c r="F34" s="158" t="s">
        <v>4306</v>
      </c>
      <c r="G34" s="161" t="str">
        <f>IF(COUNTIF(H34:AU34,"&lt;&gt;")=0,"",SUMPRODUCT(((Recommendations[ImplStatus]="Implemented")+(Recommendations[ImplStatus]="Compensated"))*ISNUMBER(MATCH(Recommendations[Id],H34:AU34,0)))/COUNTIF(H34:AU34,"&lt;&gt;"))</f>
        <v/>
      </c>
      <c r="H34" s="164"/>
      <c r="I34" s="164"/>
      <c r="J34" s="164"/>
      <c r="K34" s="164"/>
      <c r="L34" s="164"/>
      <c r="M34" s="164"/>
      <c r="N34" s="164"/>
      <c r="O34" s="164"/>
      <c r="P34" s="164"/>
      <c r="Q34" s="164"/>
      <c r="R34" s="164"/>
      <c r="S34" s="164"/>
      <c r="T34" s="164"/>
      <c r="U34" s="164"/>
      <c r="V34" s="164"/>
      <c r="W34" s="164"/>
      <c r="X34" s="164"/>
      <c r="Y34" s="164"/>
      <c r="Z34" s="164"/>
      <c r="AA34" s="164"/>
      <c r="AB34" s="164"/>
      <c r="AC34" s="164"/>
      <c r="AD34" s="164"/>
      <c r="AE34" s="164"/>
      <c r="AF34" s="164"/>
      <c r="AG34" s="164"/>
      <c r="AH34" s="164"/>
      <c r="AI34" s="164"/>
      <c r="AJ34" s="164"/>
      <c r="AK34" s="164"/>
      <c r="AL34" s="164"/>
      <c r="AM34" s="164"/>
      <c r="AN34" s="164"/>
      <c r="AO34" s="164"/>
      <c r="AP34" s="164"/>
      <c r="AQ34" s="164"/>
      <c r="AR34" s="164"/>
      <c r="AS34" s="164"/>
      <c r="AT34" s="164"/>
      <c r="AU34" s="178"/>
    </row>
    <row r="35" spans="1:47" ht="60" customHeight="1" x14ac:dyDescent="0.35">
      <c r="A35" s="174" t="s">
        <v>4283</v>
      </c>
      <c r="B35" s="148" t="s">
        <v>4367</v>
      </c>
      <c r="C35" s="149" t="s">
        <v>4385</v>
      </c>
      <c r="D35" s="152" t="s">
        <v>4386</v>
      </c>
      <c r="E35" s="155" t="s">
        <v>4387</v>
      </c>
      <c r="F35" s="158" t="s">
        <v>4306</v>
      </c>
      <c r="G35" s="161" t="str">
        <f>IF(COUNTIF(H35:AU35,"&lt;&gt;")=0,"",SUMPRODUCT(((Recommendations[ImplStatus]="Implemented")+(Recommendations[ImplStatus]="Compensated"))*ISNUMBER(MATCH(Recommendations[Id],H35:AU35,0)))/COUNTIF(H35:AU35,"&lt;&gt;"))</f>
        <v/>
      </c>
      <c r="H35" s="164"/>
      <c r="I35" s="164"/>
      <c r="J35" s="164"/>
      <c r="K35" s="164"/>
      <c r="L35" s="164"/>
      <c r="M35" s="164"/>
      <c r="N35" s="164"/>
      <c r="O35" s="164"/>
      <c r="P35" s="164"/>
      <c r="Q35" s="164"/>
      <c r="R35" s="164"/>
      <c r="S35" s="164"/>
      <c r="T35" s="164"/>
      <c r="U35" s="164"/>
      <c r="V35" s="164"/>
      <c r="W35" s="164"/>
      <c r="X35" s="164"/>
      <c r="Y35" s="164"/>
      <c r="Z35" s="164"/>
      <c r="AA35" s="164"/>
      <c r="AB35" s="164"/>
      <c r="AC35" s="164"/>
      <c r="AD35" s="164"/>
      <c r="AE35" s="164"/>
      <c r="AF35" s="164"/>
      <c r="AG35" s="164"/>
      <c r="AH35" s="164"/>
      <c r="AI35" s="164"/>
      <c r="AJ35" s="164"/>
      <c r="AK35" s="164"/>
      <c r="AL35" s="164"/>
      <c r="AM35" s="164"/>
      <c r="AN35" s="164"/>
      <c r="AO35" s="164"/>
      <c r="AP35" s="164"/>
      <c r="AQ35" s="164"/>
      <c r="AR35" s="164"/>
      <c r="AS35" s="164"/>
      <c r="AT35" s="164"/>
      <c r="AU35" s="178"/>
    </row>
    <row r="36" spans="1:47" ht="60" customHeight="1" x14ac:dyDescent="0.35">
      <c r="A36" s="174" t="s">
        <v>4283</v>
      </c>
      <c r="B36" s="148" t="s">
        <v>4367</v>
      </c>
      <c r="C36" s="149" t="s">
        <v>4388</v>
      </c>
      <c r="D36" s="152" t="s">
        <v>4389</v>
      </c>
      <c r="E36" s="155" t="s">
        <v>4390</v>
      </c>
      <c r="F36" s="158" t="s">
        <v>4306</v>
      </c>
      <c r="G36" s="161" t="str">
        <f>IF(COUNTIF(H36:AU36,"&lt;&gt;")=0,"",SUMPRODUCT(((Recommendations[ImplStatus]="Implemented")+(Recommendations[ImplStatus]="Compensated"))*ISNUMBER(MATCH(Recommendations[Id],H36:AU36,0)))/COUNTIF(H36:AU36,"&lt;&gt;"))</f>
        <v/>
      </c>
      <c r="H36" s="164"/>
      <c r="I36" s="164"/>
      <c r="J36" s="164"/>
      <c r="K36" s="164"/>
      <c r="L36" s="164"/>
      <c r="M36" s="164"/>
      <c r="N36" s="164"/>
      <c r="O36" s="164"/>
      <c r="P36" s="164"/>
      <c r="Q36" s="164"/>
      <c r="R36" s="164"/>
      <c r="S36" s="164"/>
      <c r="T36" s="164"/>
      <c r="U36" s="164"/>
      <c r="V36" s="164"/>
      <c r="W36" s="164"/>
      <c r="X36" s="164"/>
      <c r="Y36" s="164"/>
      <c r="Z36" s="164"/>
      <c r="AA36" s="164"/>
      <c r="AB36" s="164"/>
      <c r="AC36" s="164"/>
      <c r="AD36" s="164"/>
      <c r="AE36" s="164"/>
      <c r="AF36" s="164"/>
      <c r="AG36" s="164"/>
      <c r="AH36" s="164"/>
      <c r="AI36" s="164"/>
      <c r="AJ36" s="164"/>
      <c r="AK36" s="164"/>
      <c r="AL36" s="164"/>
      <c r="AM36" s="164"/>
      <c r="AN36" s="164"/>
      <c r="AO36" s="164"/>
      <c r="AP36" s="164"/>
      <c r="AQ36" s="164"/>
      <c r="AR36" s="164"/>
      <c r="AS36" s="164"/>
      <c r="AT36" s="164"/>
      <c r="AU36" s="178"/>
    </row>
    <row r="37" spans="1:47" ht="60" customHeight="1" x14ac:dyDescent="0.35">
      <c r="A37" s="174" t="s">
        <v>4283</v>
      </c>
      <c r="B37" s="148" t="s">
        <v>4367</v>
      </c>
      <c r="C37" s="149" t="s">
        <v>4391</v>
      </c>
      <c r="D37" s="152" t="s">
        <v>4392</v>
      </c>
      <c r="E37" s="155" t="s">
        <v>4393</v>
      </c>
      <c r="F37" s="158" t="s">
        <v>4306</v>
      </c>
      <c r="G37" s="161" t="str">
        <f>IF(COUNTIF(H37:AU37,"&lt;&gt;")=0,"",SUMPRODUCT(((Recommendations[ImplStatus]="Implemented")+(Recommendations[ImplStatus]="Compensated"))*ISNUMBER(MATCH(Recommendations[Id],H37:AU37,0)))/COUNTIF(H37:AU37,"&lt;&gt;"))</f>
        <v/>
      </c>
      <c r="H37" s="164"/>
      <c r="I37" s="164"/>
      <c r="J37" s="164"/>
      <c r="K37" s="164"/>
      <c r="L37" s="164"/>
      <c r="M37" s="164"/>
      <c r="N37" s="164"/>
      <c r="O37" s="164"/>
      <c r="P37" s="164"/>
      <c r="Q37" s="164"/>
      <c r="R37" s="164"/>
      <c r="S37" s="164"/>
      <c r="T37" s="164"/>
      <c r="U37" s="164"/>
      <c r="V37" s="164"/>
      <c r="W37" s="164"/>
      <c r="X37" s="164"/>
      <c r="Y37" s="164"/>
      <c r="Z37" s="164"/>
      <c r="AA37" s="164"/>
      <c r="AB37" s="164"/>
      <c r="AC37" s="164"/>
      <c r="AD37" s="164"/>
      <c r="AE37" s="164"/>
      <c r="AF37" s="164"/>
      <c r="AG37" s="164"/>
      <c r="AH37" s="164"/>
      <c r="AI37" s="164"/>
      <c r="AJ37" s="164"/>
      <c r="AK37" s="164"/>
      <c r="AL37" s="164"/>
      <c r="AM37" s="164"/>
      <c r="AN37" s="164"/>
      <c r="AO37" s="164"/>
      <c r="AP37" s="164"/>
      <c r="AQ37" s="164"/>
      <c r="AR37" s="164"/>
      <c r="AS37" s="164"/>
      <c r="AT37" s="164"/>
      <c r="AU37" s="178"/>
    </row>
    <row r="38" spans="1:47" ht="60" customHeight="1" x14ac:dyDescent="0.35">
      <c r="A38" s="174" t="s">
        <v>4283</v>
      </c>
      <c r="B38" s="148" t="s">
        <v>4367</v>
      </c>
      <c r="C38" s="149" t="s">
        <v>4394</v>
      </c>
      <c r="D38" s="152" t="s">
        <v>4395</v>
      </c>
      <c r="E38" s="155" t="s">
        <v>4396</v>
      </c>
      <c r="F38" s="158" t="s">
        <v>4306</v>
      </c>
      <c r="G38" s="161" t="str">
        <f>IF(COUNTIF(H38:AU38,"&lt;&gt;")=0,"",SUMPRODUCT(((Recommendations[ImplStatus]="Implemented")+(Recommendations[ImplStatus]="Compensated"))*ISNUMBER(MATCH(Recommendations[Id],H38:AU38,0)))/COUNTIF(H38:AU38,"&lt;&gt;"))</f>
        <v/>
      </c>
      <c r="H38" s="164"/>
      <c r="I38" s="164"/>
      <c r="J38" s="164"/>
      <c r="K38" s="164"/>
      <c r="L38" s="164"/>
      <c r="M38" s="164"/>
      <c r="N38" s="164"/>
      <c r="O38" s="164"/>
      <c r="P38" s="164"/>
      <c r="Q38" s="164"/>
      <c r="R38" s="164"/>
      <c r="S38" s="164"/>
      <c r="T38" s="164"/>
      <c r="U38" s="164"/>
      <c r="V38" s="164"/>
      <c r="W38" s="164"/>
      <c r="X38" s="164"/>
      <c r="Y38" s="164"/>
      <c r="Z38" s="164"/>
      <c r="AA38" s="164"/>
      <c r="AB38" s="164"/>
      <c r="AC38" s="164"/>
      <c r="AD38" s="164"/>
      <c r="AE38" s="164"/>
      <c r="AF38" s="164"/>
      <c r="AG38" s="164"/>
      <c r="AH38" s="164"/>
      <c r="AI38" s="164"/>
      <c r="AJ38" s="164"/>
      <c r="AK38" s="164"/>
      <c r="AL38" s="164"/>
      <c r="AM38" s="164"/>
      <c r="AN38" s="164"/>
      <c r="AO38" s="164"/>
      <c r="AP38" s="164"/>
      <c r="AQ38" s="164"/>
      <c r="AR38" s="164"/>
      <c r="AS38" s="164"/>
      <c r="AT38" s="164"/>
      <c r="AU38" s="178"/>
    </row>
    <row r="39" spans="1:47" ht="60" customHeight="1" x14ac:dyDescent="0.35">
      <c r="A39" s="174" t="s">
        <v>4283</v>
      </c>
      <c r="B39" s="148" t="s">
        <v>4367</v>
      </c>
      <c r="C39" s="149" t="s">
        <v>4397</v>
      </c>
      <c r="D39" s="152" t="s">
        <v>4398</v>
      </c>
      <c r="E39" s="155" t="s">
        <v>4399</v>
      </c>
      <c r="F39" s="158" t="s">
        <v>4306</v>
      </c>
      <c r="G39" s="161" t="str">
        <f>IF(COUNTIF(H39:AU39,"&lt;&gt;")=0,"",SUMPRODUCT(((Recommendations[ImplStatus]="Implemented")+(Recommendations[ImplStatus]="Compensated"))*ISNUMBER(MATCH(Recommendations[Id],H39:AU39,0)))/COUNTIF(H39:AU39,"&lt;&gt;"))</f>
        <v/>
      </c>
      <c r="H39" s="164"/>
      <c r="I39" s="164"/>
      <c r="J39" s="164"/>
      <c r="K39" s="164"/>
      <c r="L39" s="164"/>
      <c r="M39" s="164"/>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78"/>
    </row>
    <row r="40" spans="1:47" ht="60" customHeight="1" outlineLevel="1" x14ac:dyDescent="0.35">
      <c r="A40" s="172" t="s">
        <v>4400</v>
      </c>
      <c r="B40" s="146" t="s">
        <v>28</v>
      </c>
      <c r="C40" s="144" t="s">
        <v>4401</v>
      </c>
      <c r="D40" s="150" t="s">
        <v>4402</v>
      </c>
      <c r="E40" s="153" t="s">
        <v>28</v>
      </c>
      <c r="F40" s="156" t="s">
        <v>28</v>
      </c>
      <c r="G40" s="159" t="str">
        <f>IF(COUNTIF(H40:AU40,"&lt;&gt;")=0,"",SUMPRODUCT(((Recommendations[ImplStatus]="Implemented")+(Recommendations[ImplStatus]="Compensated"))*ISNUMBER(MATCH(Recommendations[Id],H40:AU40,0)))/COUNTIF(H40:AU40,"&lt;&gt;"))</f>
        <v/>
      </c>
      <c r="H40" s="162"/>
      <c r="I40" s="162"/>
      <c r="J40" s="162"/>
      <c r="K40" s="162"/>
      <c r="L40" s="162"/>
      <c r="M40" s="162"/>
      <c r="N40" s="162"/>
      <c r="O40" s="162"/>
      <c r="P40" s="162"/>
      <c r="Q40" s="162"/>
      <c r="R40" s="162"/>
      <c r="S40" s="162"/>
      <c r="T40" s="162"/>
      <c r="U40" s="162"/>
      <c r="V40" s="162"/>
      <c r="W40" s="162"/>
      <c r="X40" s="162"/>
      <c r="Y40" s="162"/>
      <c r="Z40" s="162"/>
      <c r="AA40" s="162"/>
      <c r="AB40" s="162"/>
      <c r="AC40" s="162"/>
      <c r="AD40" s="162"/>
      <c r="AE40" s="162"/>
      <c r="AF40" s="162"/>
      <c r="AG40" s="162"/>
      <c r="AH40" s="162"/>
      <c r="AI40" s="162"/>
      <c r="AJ40" s="162"/>
      <c r="AK40" s="162"/>
      <c r="AL40" s="162"/>
      <c r="AM40" s="162"/>
      <c r="AN40" s="162"/>
      <c r="AO40" s="162"/>
      <c r="AP40" s="162"/>
      <c r="AQ40" s="162"/>
      <c r="AR40" s="162"/>
      <c r="AS40" s="162"/>
      <c r="AT40" s="162"/>
      <c r="AU40" s="176"/>
    </row>
    <row r="41" spans="1:47" ht="60" customHeight="1" outlineLevel="1" x14ac:dyDescent="0.35">
      <c r="A41" s="173" t="s">
        <v>4400</v>
      </c>
      <c r="B41" s="147" t="s">
        <v>4403</v>
      </c>
      <c r="C41" s="145" t="s">
        <v>4404</v>
      </c>
      <c r="D41" s="151" t="s">
        <v>4405</v>
      </c>
      <c r="E41" s="154" t="s">
        <v>28</v>
      </c>
      <c r="F41" s="157" t="s">
        <v>28</v>
      </c>
      <c r="G41" s="160" t="str">
        <f>IF(COUNTIF(H41:AU41,"&lt;&gt;")=0,"",SUMPRODUCT(((Recommendations[ImplStatus]="Implemented")+(Recommendations[ImplStatus]="Compensated"))*ISNUMBER(MATCH(Recommendations[Id],H41:AU41,0)))/COUNTIF(H41:AU41,"&lt;&gt;"))</f>
        <v/>
      </c>
      <c r="H41" s="163"/>
      <c r="I41" s="163"/>
      <c r="J41" s="163"/>
      <c r="K41" s="163"/>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163"/>
      <c r="AQ41" s="163"/>
      <c r="AR41" s="163"/>
      <c r="AS41" s="163"/>
      <c r="AT41" s="163"/>
      <c r="AU41" s="177"/>
    </row>
    <row r="42" spans="1:47" ht="60" customHeight="1" x14ac:dyDescent="0.35">
      <c r="A42" s="174" t="s">
        <v>4400</v>
      </c>
      <c r="B42" s="148" t="s">
        <v>4403</v>
      </c>
      <c r="C42" s="149" t="s">
        <v>4406</v>
      </c>
      <c r="D42" s="152" t="s">
        <v>4407</v>
      </c>
      <c r="E42" s="155" t="s">
        <v>4408</v>
      </c>
      <c r="F42" s="158" t="s">
        <v>4292</v>
      </c>
      <c r="G42" s="161" t="str">
        <f>IF(COUNTIF(H42:AU42,"&lt;&gt;")=0,"",SUMPRODUCT(((Recommendations[ImplStatus]="Implemented")+(Recommendations[ImplStatus]="Compensated"))*ISNUMBER(MATCH(Recommendations[Id],H42:AU42,0)))/COUNTIF(H42:AU42,"&lt;&gt;"))</f>
        <v/>
      </c>
      <c r="H42" s="164"/>
      <c r="I42" s="164"/>
      <c r="J42" s="164"/>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78"/>
    </row>
    <row r="43" spans="1:47" ht="60" customHeight="1" x14ac:dyDescent="0.35">
      <c r="A43" s="174" t="s">
        <v>4400</v>
      </c>
      <c r="B43" s="148" t="s">
        <v>4403</v>
      </c>
      <c r="C43" s="149" t="s">
        <v>4409</v>
      </c>
      <c r="D43" s="152" t="s">
        <v>4410</v>
      </c>
      <c r="E43" s="155" t="s">
        <v>4411</v>
      </c>
      <c r="F43" s="158" t="s">
        <v>4292</v>
      </c>
      <c r="G43" s="161" t="str">
        <f>IF(COUNTIF(H43:AU43,"&lt;&gt;")=0,"",SUMPRODUCT(((Recommendations[ImplStatus]="Implemented")+(Recommendations[ImplStatus]="Compensated"))*ISNUMBER(MATCH(Recommendations[Id],H43:AU43,0)))/COUNTIF(H43:AU43,"&lt;&gt;"))</f>
        <v/>
      </c>
      <c r="H43" s="164"/>
      <c r="I43" s="164"/>
      <c r="J43" s="164"/>
      <c r="K43" s="164"/>
      <c r="L43" s="164"/>
      <c r="M43" s="164"/>
      <c r="N43" s="164"/>
      <c r="O43" s="164"/>
      <c r="P43" s="164"/>
      <c r="Q43" s="164"/>
      <c r="R43" s="164"/>
      <c r="S43" s="164"/>
      <c r="T43" s="164"/>
      <c r="U43" s="164"/>
      <c r="V43" s="164"/>
      <c r="W43" s="164"/>
      <c r="X43" s="164"/>
      <c r="Y43" s="164"/>
      <c r="Z43" s="164"/>
      <c r="AA43" s="164"/>
      <c r="AB43" s="164"/>
      <c r="AC43" s="164"/>
      <c r="AD43" s="164"/>
      <c r="AE43" s="164"/>
      <c r="AF43" s="164"/>
      <c r="AG43" s="164"/>
      <c r="AH43" s="164"/>
      <c r="AI43" s="164"/>
      <c r="AJ43" s="164"/>
      <c r="AK43" s="164"/>
      <c r="AL43" s="164"/>
      <c r="AM43" s="164"/>
      <c r="AN43" s="164"/>
      <c r="AO43" s="164"/>
      <c r="AP43" s="164"/>
      <c r="AQ43" s="164"/>
      <c r="AR43" s="164"/>
      <c r="AS43" s="164"/>
      <c r="AT43" s="164"/>
      <c r="AU43" s="178"/>
    </row>
    <row r="44" spans="1:47" ht="60" customHeight="1" x14ac:dyDescent="0.35">
      <c r="A44" s="174" t="s">
        <v>4400</v>
      </c>
      <c r="B44" s="148" t="s">
        <v>4403</v>
      </c>
      <c r="C44" s="149" t="s">
        <v>4412</v>
      </c>
      <c r="D44" s="152" t="s">
        <v>4413</v>
      </c>
      <c r="E44" s="155" t="s">
        <v>4414</v>
      </c>
      <c r="F44" s="158" t="s">
        <v>4296</v>
      </c>
      <c r="G44" s="161" t="str">
        <f>IF(COUNTIF(H44:AU44,"&lt;&gt;")=0,"",SUMPRODUCT(((Recommendations[ImplStatus]="Implemented")+(Recommendations[ImplStatus]="Compensated"))*ISNUMBER(MATCH(Recommendations[Id],H44:AU44,0)))/COUNTIF(H44:AU44,"&lt;&gt;"))</f>
        <v/>
      </c>
      <c r="H44" s="164"/>
      <c r="I44" s="164"/>
      <c r="J44" s="164"/>
      <c r="K44" s="164"/>
      <c r="L44" s="164"/>
      <c r="M44" s="164"/>
      <c r="N44" s="164"/>
      <c r="O44" s="164"/>
      <c r="P44" s="164"/>
      <c r="Q44" s="164"/>
      <c r="R44" s="164"/>
      <c r="S44" s="164"/>
      <c r="T44" s="164"/>
      <c r="U44" s="164"/>
      <c r="V44" s="164"/>
      <c r="W44" s="164"/>
      <c r="X44" s="164"/>
      <c r="Y44" s="164"/>
      <c r="Z44" s="164"/>
      <c r="AA44" s="164"/>
      <c r="AB44" s="164"/>
      <c r="AC44" s="164"/>
      <c r="AD44" s="164"/>
      <c r="AE44" s="164"/>
      <c r="AF44" s="164"/>
      <c r="AG44" s="164"/>
      <c r="AH44" s="164"/>
      <c r="AI44" s="164"/>
      <c r="AJ44" s="164"/>
      <c r="AK44" s="164"/>
      <c r="AL44" s="164"/>
      <c r="AM44" s="164"/>
      <c r="AN44" s="164"/>
      <c r="AO44" s="164"/>
      <c r="AP44" s="164"/>
      <c r="AQ44" s="164"/>
      <c r="AR44" s="164"/>
      <c r="AS44" s="164"/>
      <c r="AT44" s="164"/>
      <c r="AU44" s="178"/>
    </row>
    <row r="45" spans="1:47" ht="60" customHeight="1" x14ac:dyDescent="0.35">
      <c r="A45" s="174" t="s">
        <v>4400</v>
      </c>
      <c r="B45" s="148" t="s">
        <v>4403</v>
      </c>
      <c r="C45" s="149" t="s">
        <v>4415</v>
      </c>
      <c r="D45" s="152" t="s">
        <v>4416</v>
      </c>
      <c r="E45" s="155" t="s">
        <v>4417</v>
      </c>
      <c r="F45" s="158" t="s">
        <v>4306</v>
      </c>
      <c r="G45" s="161" t="str">
        <f>IF(COUNTIF(H45:AU45,"&lt;&gt;")=0,"",SUMPRODUCT(((Recommendations[ImplStatus]="Implemented")+(Recommendations[ImplStatus]="Compensated"))*ISNUMBER(MATCH(Recommendations[Id],H45:AU45,0)))/COUNTIF(H45:AU45,"&lt;&gt;"))</f>
        <v/>
      </c>
      <c r="H45" s="164"/>
      <c r="I45" s="164"/>
      <c r="J45" s="164"/>
      <c r="K45" s="164"/>
      <c r="L45" s="164"/>
      <c r="M45" s="164"/>
      <c r="N45" s="164"/>
      <c r="O45" s="164"/>
      <c r="P45" s="164"/>
      <c r="Q45" s="164"/>
      <c r="R45" s="164"/>
      <c r="S45" s="164"/>
      <c r="T45" s="164"/>
      <c r="U45" s="164"/>
      <c r="V45" s="164"/>
      <c r="W45" s="164"/>
      <c r="X45" s="164"/>
      <c r="Y45" s="164"/>
      <c r="Z45" s="164"/>
      <c r="AA45" s="164"/>
      <c r="AB45" s="164"/>
      <c r="AC45" s="164"/>
      <c r="AD45" s="164"/>
      <c r="AE45" s="164"/>
      <c r="AF45" s="164"/>
      <c r="AG45" s="164"/>
      <c r="AH45" s="164"/>
      <c r="AI45" s="164"/>
      <c r="AJ45" s="164"/>
      <c r="AK45" s="164"/>
      <c r="AL45" s="164"/>
      <c r="AM45" s="164"/>
      <c r="AN45" s="164"/>
      <c r="AO45" s="164"/>
      <c r="AP45" s="164"/>
      <c r="AQ45" s="164"/>
      <c r="AR45" s="164"/>
      <c r="AS45" s="164"/>
      <c r="AT45" s="164"/>
      <c r="AU45" s="178"/>
    </row>
    <row r="46" spans="1:47" ht="60" customHeight="1" x14ac:dyDescent="0.35">
      <c r="A46" s="174" t="s">
        <v>4400</v>
      </c>
      <c r="B46" s="148" t="s">
        <v>4403</v>
      </c>
      <c r="C46" s="149" t="s">
        <v>4418</v>
      </c>
      <c r="D46" s="152" t="s">
        <v>4419</v>
      </c>
      <c r="E46" s="155" t="s">
        <v>4420</v>
      </c>
      <c r="F46" s="158" t="s">
        <v>4292</v>
      </c>
      <c r="G46" s="161" t="str">
        <f>IF(COUNTIF(H46:AU46,"&lt;&gt;")=0,"",SUMPRODUCT(((Recommendations[ImplStatus]="Implemented")+(Recommendations[ImplStatus]="Compensated"))*ISNUMBER(MATCH(Recommendations[Id],H46:AU46,0)))/COUNTIF(H46:AU46,"&lt;&gt;"))</f>
        <v/>
      </c>
      <c r="H46" s="164"/>
      <c r="I46" s="164"/>
      <c r="J46" s="164"/>
      <c r="K46" s="164"/>
      <c r="L46" s="164"/>
      <c r="M46" s="164"/>
      <c r="N46" s="164"/>
      <c r="O46" s="164"/>
      <c r="P46" s="164"/>
      <c r="Q46" s="164"/>
      <c r="R46" s="164"/>
      <c r="S46" s="164"/>
      <c r="T46" s="164"/>
      <c r="U46" s="164"/>
      <c r="V46" s="164"/>
      <c r="W46" s="164"/>
      <c r="X46" s="164"/>
      <c r="Y46" s="164"/>
      <c r="Z46" s="164"/>
      <c r="AA46" s="164"/>
      <c r="AB46" s="164"/>
      <c r="AC46" s="164"/>
      <c r="AD46" s="164"/>
      <c r="AE46" s="164"/>
      <c r="AF46" s="164"/>
      <c r="AG46" s="164"/>
      <c r="AH46" s="164"/>
      <c r="AI46" s="164"/>
      <c r="AJ46" s="164"/>
      <c r="AK46" s="164"/>
      <c r="AL46" s="164"/>
      <c r="AM46" s="164"/>
      <c r="AN46" s="164"/>
      <c r="AO46" s="164"/>
      <c r="AP46" s="164"/>
      <c r="AQ46" s="164"/>
      <c r="AR46" s="164"/>
      <c r="AS46" s="164"/>
      <c r="AT46" s="164"/>
      <c r="AU46" s="178"/>
    </row>
    <row r="47" spans="1:47" ht="60" customHeight="1" x14ac:dyDescent="0.35">
      <c r="A47" s="174" t="s">
        <v>4400</v>
      </c>
      <c r="B47" s="148" t="s">
        <v>4403</v>
      </c>
      <c r="C47" s="149" t="s">
        <v>4421</v>
      </c>
      <c r="D47" s="152" t="s">
        <v>4422</v>
      </c>
      <c r="E47" s="155"/>
      <c r="F47" s="158" t="s">
        <v>28</v>
      </c>
      <c r="G47" s="161" t="str">
        <f>IF(COUNTIF(H47:AU47,"&lt;&gt;")=0,"",SUMPRODUCT(((Recommendations[ImplStatus]="Implemented")+(Recommendations[ImplStatus]="Compensated"))*ISNUMBER(MATCH(Recommendations[Id],H47:AU47,0)))/COUNTIF(H47:AU47,"&lt;&gt;"))</f>
        <v/>
      </c>
      <c r="H47" s="164"/>
      <c r="I47" s="164"/>
      <c r="J47" s="164"/>
      <c r="K47" s="164"/>
      <c r="L47" s="164"/>
      <c r="M47" s="164"/>
      <c r="N47" s="164"/>
      <c r="O47" s="164"/>
      <c r="P47" s="164"/>
      <c r="Q47" s="164"/>
      <c r="R47" s="164"/>
      <c r="S47" s="164"/>
      <c r="T47" s="164"/>
      <c r="U47" s="164"/>
      <c r="V47" s="164"/>
      <c r="W47" s="164"/>
      <c r="X47" s="164"/>
      <c r="Y47" s="164"/>
      <c r="Z47" s="164"/>
      <c r="AA47" s="164"/>
      <c r="AB47" s="164"/>
      <c r="AC47" s="164"/>
      <c r="AD47" s="164"/>
      <c r="AE47" s="164"/>
      <c r="AF47" s="164"/>
      <c r="AG47" s="164"/>
      <c r="AH47" s="164"/>
      <c r="AI47" s="164"/>
      <c r="AJ47" s="164"/>
      <c r="AK47" s="164"/>
      <c r="AL47" s="164"/>
      <c r="AM47" s="164"/>
      <c r="AN47" s="164"/>
      <c r="AO47" s="164"/>
      <c r="AP47" s="164"/>
      <c r="AQ47" s="164"/>
      <c r="AR47" s="164"/>
      <c r="AS47" s="164"/>
      <c r="AT47" s="164"/>
      <c r="AU47" s="178"/>
    </row>
    <row r="48" spans="1:47" ht="60" customHeight="1" x14ac:dyDescent="0.35">
      <c r="A48" s="174" t="s">
        <v>4400</v>
      </c>
      <c r="B48" s="148" t="s">
        <v>4403</v>
      </c>
      <c r="C48" s="149" t="s">
        <v>4423</v>
      </c>
      <c r="D48" s="152" t="s">
        <v>4424</v>
      </c>
      <c r="E48" s="155" t="s">
        <v>4425</v>
      </c>
      <c r="F48" s="158" t="s">
        <v>4292</v>
      </c>
      <c r="G48" s="161" t="str">
        <f>IF(COUNTIF(H48:AU48,"&lt;&gt;")=0,"",SUMPRODUCT(((Recommendations[ImplStatus]="Implemented")+(Recommendations[ImplStatus]="Compensated"))*ISNUMBER(MATCH(Recommendations[Id],H48:AU48,0)))/COUNTIF(H48:AU48,"&lt;&gt;"))</f>
        <v/>
      </c>
      <c r="H48" s="164"/>
      <c r="I48" s="164"/>
      <c r="J48" s="164"/>
      <c r="K48" s="164"/>
      <c r="L48" s="164"/>
      <c r="M48" s="164"/>
      <c r="N48" s="164"/>
      <c r="O48" s="164"/>
      <c r="P48" s="164"/>
      <c r="Q48" s="164"/>
      <c r="R48" s="164"/>
      <c r="S48" s="164"/>
      <c r="T48" s="164"/>
      <c r="U48" s="164"/>
      <c r="V48" s="164"/>
      <c r="W48" s="164"/>
      <c r="X48" s="164"/>
      <c r="Y48" s="164"/>
      <c r="Z48" s="164"/>
      <c r="AA48" s="164"/>
      <c r="AB48" s="164"/>
      <c r="AC48" s="164"/>
      <c r="AD48" s="164"/>
      <c r="AE48" s="164"/>
      <c r="AF48" s="164"/>
      <c r="AG48" s="164"/>
      <c r="AH48" s="164"/>
      <c r="AI48" s="164"/>
      <c r="AJ48" s="164"/>
      <c r="AK48" s="164"/>
      <c r="AL48" s="164"/>
      <c r="AM48" s="164"/>
      <c r="AN48" s="164"/>
      <c r="AO48" s="164"/>
      <c r="AP48" s="164"/>
      <c r="AQ48" s="164"/>
      <c r="AR48" s="164"/>
      <c r="AS48" s="164"/>
      <c r="AT48" s="164"/>
      <c r="AU48" s="178"/>
    </row>
    <row r="49" spans="1:47" ht="60" customHeight="1" x14ac:dyDescent="0.35">
      <c r="A49" s="174" t="s">
        <v>4400</v>
      </c>
      <c r="B49" s="148" t="s">
        <v>4403</v>
      </c>
      <c r="C49" s="149" t="s">
        <v>4426</v>
      </c>
      <c r="D49" s="152" t="s">
        <v>4427</v>
      </c>
      <c r="E49" s="155" t="s">
        <v>4428</v>
      </c>
      <c r="F49" s="158" t="s">
        <v>4296</v>
      </c>
      <c r="G49" s="161" t="str">
        <f>IF(COUNTIF(H49:AU49,"&lt;&gt;")=0,"",SUMPRODUCT(((Recommendations[ImplStatus]="Implemented")+(Recommendations[ImplStatus]="Compensated"))*ISNUMBER(MATCH(Recommendations[Id],H49:AU49,0)))/COUNTIF(H49:AU49,"&lt;&gt;"))</f>
        <v/>
      </c>
      <c r="H49" s="164"/>
      <c r="I49" s="164"/>
      <c r="J49" s="164"/>
      <c r="K49" s="164"/>
      <c r="L49" s="164"/>
      <c r="M49" s="164"/>
      <c r="N49" s="164"/>
      <c r="O49" s="164"/>
      <c r="P49" s="164"/>
      <c r="Q49" s="164"/>
      <c r="R49" s="164"/>
      <c r="S49" s="164"/>
      <c r="T49" s="164"/>
      <c r="U49" s="164"/>
      <c r="V49" s="164"/>
      <c r="W49" s="164"/>
      <c r="X49" s="164"/>
      <c r="Y49" s="164"/>
      <c r="Z49" s="164"/>
      <c r="AA49" s="164"/>
      <c r="AB49" s="164"/>
      <c r="AC49" s="164"/>
      <c r="AD49" s="164"/>
      <c r="AE49" s="164"/>
      <c r="AF49" s="164"/>
      <c r="AG49" s="164"/>
      <c r="AH49" s="164"/>
      <c r="AI49" s="164"/>
      <c r="AJ49" s="164"/>
      <c r="AK49" s="164"/>
      <c r="AL49" s="164"/>
      <c r="AM49" s="164"/>
      <c r="AN49" s="164"/>
      <c r="AO49" s="164"/>
      <c r="AP49" s="164"/>
      <c r="AQ49" s="164"/>
      <c r="AR49" s="164"/>
      <c r="AS49" s="164"/>
      <c r="AT49" s="164"/>
      <c r="AU49" s="178"/>
    </row>
    <row r="50" spans="1:47" ht="60" customHeight="1" outlineLevel="1" x14ac:dyDescent="0.35">
      <c r="A50" s="173" t="s">
        <v>4400</v>
      </c>
      <c r="B50" s="147" t="s">
        <v>4429</v>
      </c>
      <c r="C50" s="145" t="s">
        <v>4430</v>
      </c>
      <c r="D50" s="151"/>
      <c r="E50" s="154" t="s">
        <v>28</v>
      </c>
      <c r="F50" s="157" t="s">
        <v>28</v>
      </c>
      <c r="G50" s="160" t="str">
        <f>IF(COUNTIF(H50:AU50,"&lt;&gt;")=0,"",SUMPRODUCT(((Recommendations[ImplStatus]="Implemented")+(Recommendations[ImplStatus]="Compensated"))*ISNUMBER(MATCH(Recommendations[Id],H50:AU50,0)))/COUNTIF(H50:AU50,"&lt;&gt;"))</f>
        <v/>
      </c>
      <c r="H50" s="163"/>
      <c r="I50" s="163"/>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3"/>
      <c r="AU50" s="177"/>
    </row>
    <row r="51" spans="1:47" ht="60" customHeight="1" x14ac:dyDescent="0.35">
      <c r="A51" s="174" t="s">
        <v>4400</v>
      </c>
      <c r="B51" s="148" t="s">
        <v>4429</v>
      </c>
      <c r="C51" s="149" t="s">
        <v>4431</v>
      </c>
      <c r="D51" s="152" t="s">
        <v>4432</v>
      </c>
      <c r="E51" s="155"/>
      <c r="F51" s="158" t="s">
        <v>28</v>
      </c>
      <c r="G51" s="161" t="str">
        <f>IF(COUNTIF(H51:AU51,"&lt;&gt;")=0,"",SUMPRODUCT(((Recommendations[ImplStatus]="Implemented")+(Recommendations[ImplStatus]="Compensated"))*ISNUMBER(MATCH(Recommendations[Id],H51:AU51,0)))/COUNTIF(H51:AU51,"&lt;&gt;"))</f>
        <v/>
      </c>
      <c r="H51" s="164"/>
      <c r="I51" s="164"/>
      <c r="J51" s="164"/>
      <c r="K51" s="164"/>
      <c r="L51" s="164"/>
      <c r="M51" s="164"/>
      <c r="N51" s="164"/>
      <c r="O51" s="164"/>
      <c r="P51" s="164"/>
      <c r="Q51" s="164"/>
      <c r="R51" s="164"/>
      <c r="S51" s="164"/>
      <c r="T51" s="164"/>
      <c r="U51" s="164"/>
      <c r="V51" s="164"/>
      <c r="W51" s="164"/>
      <c r="X51" s="164"/>
      <c r="Y51" s="164"/>
      <c r="Z51" s="164"/>
      <c r="AA51" s="164"/>
      <c r="AB51" s="164"/>
      <c r="AC51" s="164"/>
      <c r="AD51" s="164"/>
      <c r="AE51" s="164"/>
      <c r="AF51" s="164"/>
      <c r="AG51" s="164"/>
      <c r="AH51" s="164"/>
      <c r="AI51" s="164"/>
      <c r="AJ51" s="164"/>
      <c r="AK51" s="164"/>
      <c r="AL51" s="164"/>
      <c r="AM51" s="164"/>
      <c r="AN51" s="164"/>
      <c r="AO51" s="164"/>
      <c r="AP51" s="164"/>
      <c r="AQ51" s="164"/>
      <c r="AR51" s="164"/>
      <c r="AS51" s="164"/>
      <c r="AT51" s="164"/>
      <c r="AU51" s="178"/>
    </row>
    <row r="52" spans="1:47" ht="60" customHeight="1" x14ac:dyDescent="0.35">
      <c r="A52" s="174" t="s">
        <v>4400</v>
      </c>
      <c r="B52" s="148" t="s">
        <v>4429</v>
      </c>
      <c r="C52" s="149" t="s">
        <v>4433</v>
      </c>
      <c r="D52" s="152" t="s">
        <v>4434</v>
      </c>
      <c r="E52" s="155"/>
      <c r="F52" s="158" t="s">
        <v>28</v>
      </c>
      <c r="G52" s="161" t="str">
        <f>IF(COUNTIF(H52:AU52,"&lt;&gt;")=0,"",SUMPRODUCT(((Recommendations[ImplStatus]="Implemented")+(Recommendations[ImplStatus]="Compensated"))*ISNUMBER(MATCH(Recommendations[Id],H52:AU52,0)))/COUNTIF(H52:AU52,"&lt;&gt;"))</f>
        <v/>
      </c>
      <c r="H52" s="164"/>
      <c r="I52" s="164"/>
      <c r="J52" s="164"/>
      <c r="K52" s="164"/>
      <c r="L52" s="164"/>
      <c r="M52" s="164"/>
      <c r="N52" s="164"/>
      <c r="O52" s="164"/>
      <c r="P52" s="164"/>
      <c r="Q52" s="164"/>
      <c r="R52" s="164"/>
      <c r="S52" s="164"/>
      <c r="T52" s="164"/>
      <c r="U52" s="164"/>
      <c r="V52" s="164"/>
      <c r="W52" s="164"/>
      <c r="X52" s="164"/>
      <c r="Y52" s="164"/>
      <c r="Z52" s="164"/>
      <c r="AA52" s="164"/>
      <c r="AB52" s="164"/>
      <c r="AC52" s="164"/>
      <c r="AD52" s="164"/>
      <c r="AE52" s="164"/>
      <c r="AF52" s="164"/>
      <c r="AG52" s="164"/>
      <c r="AH52" s="164"/>
      <c r="AI52" s="164"/>
      <c r="AJ52" s="164"/>
      <c r="AK52" s="164"/>
      <c r="AL52" s="164"/>
      <c r="AM52" s="164"/>
      <c r="AN52" s="164"/>
      <c r="AO52" s="164"/>
      <c r="AP52" s="164"/>
      <c r="AQ52" s="164"/>
      <c r="AR52" s="164"/>
      <c r="AS52" s="164"/>
      <c r="AT52" s="164"/>
      <c r="AU52" s="178"/>
    </row>
    <row r="53" spans="1:47" ht="60" customHeight="1" x14ac:dyDescent="0.35">
      <c r="A53" s="174" t="s">
        <v>4400</v>
      </c>
      <c r="B53" s="148" t="s">
        <v>4429</v>
      </c>
      <c r="C53" s="149" t="s">
        <v>4435</v>
      </c>
      <c r="D53" s="152" t="s">
        <v>4436</v>
      </c>
      <c r="E53" s="155"/>
      <c r="F53" s="158" t="s">
        <v>28</v>
      </c>
      <c r="G53" s="161" t="str">
        <f>IF(COUNTIF(H53:AU53,"&lt;&gt;")=0,"",SUMPRODUCT(((Recommendations[ImplStatus]="Implemented")+(Recommendations[ImplStatus]="Compensated"))*ISNUMBER(MATCH(Recommendations[Id],H53:AU53,0)))/COUNTIF(H53:AU53,"&lt;&gt;"))</f>
        <v/>
      </c>
      <c r="H53" s="164"/>
      <c r="I53" s="164"/>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4"/>
      <c r="AI53" s="164"/>
      <c r="AJ53" s="164"/>
      <c r="AK53" s="164"/>
      <c r="AL53" s="164"/>
      <c r="AM53" s="164"/>
      <c r="AN53" s="164"/>
      <c r="AO53" s="164"/>
      <c r="AP53" s="164"/>
      <c r="AQ53" s="164"/>
      <c r="AR53" s="164"/>
      <c r="AS53" s="164"/>
      <c r="AT53" s="164"/>
      <c r="AU53" s="178"/>
    </row>
    <row r="54" spans="1:47" ht="60" customHeight="1" x14ac:dyDescent="0.35">
      <c r="A54" s="174" t="s">
        <v>4400</v>
      </c>
      <c r="B54" s="148" t="s">
        <v>4429</v>
      </c>
      <c r="C54" s="149" t="s">
        <v>4437</v>
      </c>
      <c r="D54" s="152" t="s">
        <v>4438</v>
      </c>
      <c r="E54" s="155"/>
      <c r="F54" s="158" t="s">
        <v>28</v>
      </c>
      <c r="G54" s="161" t="str">
        <f>IF(COUNTIF(H54:AU54,"&lt;&gt;")=0,"",SUMPRODUCT(((Recommendations[ImplStatus]="Implemented")+(Recommendations[ImplStatus]="Compensated"))*ISNUMBER(MATCH(Recommendations[Id],H54:AU54,0)))/COUNTIF(H54:AU54,"&lt;&gt;"))</f>
        <v/>
      </c>
      <c r="H54" s="164"/>
      <c r="I54" s="164"/>
      <c r="J54" s="164"/>
      <c r="K54" s="164"/>
      <c r="L54" s="164"/>
      <c r="M54" s="164"/>
      <c r="N54" s="164"/>
      <c r="O54" s="164"/>
      <c r="P54" s="164"/>
      <c r="Q54" s="164"/>
      <c r="R54" s="164"/>
      <c r="S54" s="164"/>
      <c r="T54" s="164"/>
      <c r="U54" s="164"/>
      <c r="V54" s="164"/>
      <c r="W54" s="164"/>
      <c r="X54" s="164"/>
      <c r="Y54" s="164"/>
      <c r="Z54" s="164"/>
      <c r="AA54" s="164"/>
      <c r="AB54" s="164"/>
      <c r="AC54" s="164"/>
      <c r="AD54" s="164"/>
      <c r="AE54" s="164"/>
      <c r="AF54" s="164"/>
      <c r="AG54" s="164"/>
      <c r="AH54" s="164"/>
      <c r="AI54" s="164"/>
      <c r="AJ54" s="164"/>
      <c r="AK54" s="164"/>
      <c r="AL54" s="164"/>
      <c r="AM54" s="164"/>
      <c r="AN54" s="164"/>
      <c r="AO54" s="164"/>
      <c r="AP54" s="164"/>
      <c r="AQ54" s="164"/>
      <c r="AR54" s="164"/>
      <c r="AS54" s="164"/>
      <c r="AT54" s="164"/>
      <c r="AU54" s="178"/>
    </row>
    <row r="55" spans="1:47" ht="60" customHeight="1" x14ac:dyDescent="0.35">
      <c r="A55" s="174" t="s">
        <v>4400</v>
      </c>
      <c r="B55" s="148" t="s">
        <v>4429</v>
      </c>
      <c r="C55" s="149" t="s">
        <v>4439</v>
      </c>
      <c r="D55" s="152" t="s">
        <v>4440</v>
      </c>
      <c r="E55" s="155"/>
      <c r="F55" s="158" t="s">
        <v>28</v>
      </c>
      <c r="G55" s="161" t="str">
        <f>IF(COUNTIF(H55:AU55,"&lt;&gt;")=0,"",SUMPRODUCT(((Recommendations[ImplStatus]="Implemented")+(Recommendations[ImplStatus]="Compensated"))*ISNUMBER(MATCH(Recommendations[Id],H55:AU55,0)))/COUNTIF(H55:AU55,"&lt;&gt;"))</f>
        <v/>
      </c>
      <c r="H55" s="164"/>
      <c r="I55" s="164"/>
      <c r="J55" s="164"/>
      <c r="K55" s="164"/>
      <c r="L55" s="164"/>
      <c r="M55" s="164"/>
      <c r="N55" s="164"/>
      <c r="O55" s="164"/>
      <c r="P55" s="164"/>
      <c r="Q55" s="164"/>
      <c r="R55" s="164"/>
      <c r="S55" s="164"/>
      <c r="T55" s="164"/>
      <c r="U55" s="164"/>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78"/>
    </row>
    <row r="56" spans="1:47" ht="60" customHeight="1" outlineLevel="1" x14ac:dyDescent="0.35">
      <c r="A56" s="173" t="s">
        <v>4400</v>
      </c>
      <c r="B56" s="147" t="s">
        <v>2554</v>
      </c>
      <c r="C56" s="145" t="s">
        <v>4441</v>
      </c>
      <c r="D56" s="151"/>
      <c r="E56" s="154" t="s">
        <v>28</v>
      </c>
      <c r="F56" s="157" t="s">
        <v>28</v>
      </c>
      <c r="G56" s="160" t="str">
        <f>IF(COUNTIF(H56:AU56,"&lt;&gt;")=0,"",SUMPRODUCT(((Recommendations[ImplStatus]="Implemented")+(Recommendations[ImplStatus]="Compensated"))*ISNUMBER(MATCH(Recommendations[Id],H56:AU56,0)))/COUNTIF(H56:AU56,"&lt;&gt;"))</f>
        <v/>
      </c>
      <c r="H56" s="163"/>
      <c r="I56" s="163"/>
      <c r="J56" s="163"/>
      <c r="K56" s="163"/>
      <c r="L56" s="163"/>
      <c r="M56" s="163"/>
      <c r="N56" s="163"/>
      <c r="O56" s="163"/>
      <c r="P56" s="163"/>
      <c r="Q56" s="163"/>
      <c r="R56" s="163"/>
      <c r="S56" s="163"/>
      <c r="T56" s="163"/>
      <c r="U56" s="163"/>
      <c r="V56" s="163"/>
      <c r="W56" s="163"/>
      <c r="X56" s="163"/>
      <c r="Y56" s="163"/>
      <c r="Z56" s="163"/>
      <c r="AA56" s="163"/>
      <c r="AB56" s="163"/>
      <c r="AC56" s="163"/>
      <c r="AD56" s="163"/>
      <c r="AE56" s="163"/>
      <c r="AF56" s="163"/>
      <c r="AG56" s="163"/>
      <c r="AH56" s="163"/>
      <c r="AI56" s="163"/>
      <c r="AJ56" s="163"/>
      <c r="AK56" s="163"/>
      <c r="AL56" s="163"/>
      <c r="AM56" s="163"/>
      <c r="AN56" s="163"/>
      <c r="AO56" s="163"/>
      <c r="AP56" s="163"/>
      <c r="AQ56" s="163"/>
      <c r="AR56" s="163"/>
      <c r="AS56" s="163"/>
      <c r="AT56" s="163"/>
      <c r="AU56" s="177"/>
    </row>
    <row r="57" spans="1:47" ht="60" customHeight="1" x14ac:dyDescent="0.35">
      <c r="A57" s="174" t="s">
        <v>4400</v>
      </c>
      <c r="B57" s="148" t="s">
        <v>2554</v>
      </c>
      <c r="C57" s="149" t="s">
        <v>4442</v>
      </c>
      <c r="D57" s="152" t="s">
        <v>4443</v>
      </c>
      <c r="E57" s="155"/>
      <c r="F57" s="158" t="s">
        <v>28</v>
      </c>
      <c r="G57" s="161" t="str">
        <f>IF(COUNTIF(H57:AU57,"&lt;&gt;")=0,"",SUMPRODUCT(((Recommendations[ImplStatus]="Implemented")+(Recommendations[ImplStatus]="Compensated"))*ISNUMBER(MATCH(Recommendations[Id],H57:AU57,0)))/COUNTIF(H57:AU57,"&lt;&gt;"))</f>
        <v/>
      </c>
      <c r="H57" s="164"/>
      <c r="I57" s="164"/>
      <c r="J57" s="164"/>
      <c r="K57" s="164"/>
      <c r="L57" s="164"/>
      <c r="M57" s="164"/>
      <c r="N57" s="164"/>
      <c r="O57" s="164"/>
      <c r="P57" s="164"/>
      <c r="Q57" s="164"/>
      <c r="R57" s="164"/>
      <c r="S57" s="164"/>
      <c r="T57" s="164"/>
      <c r="U57" s="164"/>
      <c r="V57" s="164"/>
      <c r="W57" s="164"/>
      <c r="X57" s="164"/>
      <c r="Y57" s="164"/>
      <c r="Z57" s="164"/>
      <c r="AA57" s="164"/>
      <c r="AB57" s="164"/>
      <c r="AC57" s="164"/>
      <c r="AD57" s="164"/>
      <c r="AE57" s="164"/>
      <c r="AF57" s="164"/>
      <c r="AG57" s="164"/>
      <c r="AH57" s="164"/>
      <c r="AI57" s="164"/>
      <c r="AJ57" s="164"/>
      <c r="AK57" s="164"/>
      <c r="AL57" s="164"/>
      <c r="AM57" s="164"/>
      <c r="AN57" s="164"/>
      <c r="AO57" s="164"/>
      <c r="AP57" s="164"/>
      <c r="AQ57" s="164"/>
      <c r="AR57" s="164"/>
      <c r="AS57" s="164"/>
      <c r="AT57" s="164"/>
      <c r="AU57" s="178"/>
    </row>
    <row r="58" spans="1:47" ht="60" customHeight="1" x14ac:dyDescent="0.35">
      <c r="A58" s="174" t="s">
        <v>4400</v>
      </c>
      <c r="B58" s="148" t="s">
        <v>2554</v>
      </c>
      <c r="C58" s="149" t="s">
        <v>4444</v>
      </c>
      <c r="D58" s="152" t="s">
        <v>4445</v>
      </c>
      <c r="E58" s="155"/>
      <c r="F58" s="158" t="s">
        <v>28</v>
      </c>
      <c r="G58" s="161" t="str">
        <f>IF(COUNTIF(H58:AU58,"&lt;&gt;")=0,"",SUMPRODUCT(((Recommendations[ImplStatus]="Implemented")+(Recommendations[ImplStatus]="Compensated"))*ISNUMBER(MATCH(Recommendations[Id],H58:AU58,0)))/COUNTIF(H58:AU58,"&lt;&gt;"))</f>
        <v/>
      </c>
      <c r="H58" s="164"/>
      <c r="I58" s="164"/>
      <c r="J58" s="164"/>
      <c r="K58" s="164"/>
      <c r="L58" s="164"/>
      <c r="M58" s="164"/>
      <c r="N58" s="164"/>
      <c r="O58" s="164"/>
      <c r="P58" s="164"/>
      <c r="Q58" s="164"/>
      <c r="R58" s="164"/>
      <c r="S58" s="164"/>
      <c r="T58" s="164"/>
      <c r="U58" s="164"/>
      <c r="V58" s="164"/>
      <c r="W58" s="164"/>
      <c r="X58" s="164"/>
      <c r="Y58" s="164"/>
      <c r="Z58" s="164"/>
      <c r="AA58" s="164"/>
      <c r="AB58" s="164"/>
      <c r="AC58" s="164"/>
      <c r="AD58" s="164"/>
      <c r="AE58" s="164"/>
      <c r="AF58" s="164"/>
      <c r="AG58" s="164"/>
      <c r="AH58" s="164"/>
      <c r="AI58" s="164"/>
      <c r="AJ58" s="164"/>
      <c r="AK58" s="164"/>
      <c r="AL58" s="164"/>
      <c r="AM58" s="164"/>
      <c r="AN58" s="164"/>
      <c r="AO58" s="164"/>
      <c r="AP58" s="164"/>
      <c r="AQ58" s="164"/>
      <c r="AR58" s="164"/>
      <c r="AS58" s="164"/>
      <c r="AT58" s="164"/>
      <c r="AU58" s="178"/>
    </row>
    <row r="59" spans="1:47" ht="60" customHeight="1" x14ac:dyDescent="0.35">
      <c r="A59" s="174" t="s">
        <v>4400</v>
      </c>
      <c r="B59" s="148" t="s">
        <v>2554</v>
      </c>
      <c r="C59" s="149" t="s">
        <v>4446</v>
      </c>
      <c r="D59" s="152" t="s">
        <v>4447</v>
      </c>
      <c r="E59" s="155"/>
      <c r="F59" s="158" t="s">
        <v>28</v>
      </c>
      <c r="G59" s="161" t="str">
        <f>IF(COUNTIF(H59:AU59,"&lt;&gt;")=0,"",SUMPRODUCT(((Recommendations[ImplStatus]="Implemented")+(Recommendations[ImplStatus]="Compensated"))*ISNUMBER(MATCH(Recommendations[Id],H59:AU59,0)))/COUNTIF(H59:AU59,"&lt;&gt;"))</f>
        <v/>
      </c>
      <c r="H59" s="164"/>
      <c r="I59" s="164"/>
      <c r="J59" s="164"/>
      <c r="K59" s="164"/>
      <c r="L59" s="164"/>
      <c r="M59" s="164"/>
      <c r="N59" s="164"/>
      <c r="O59" s="164"/>
      <c r="P59" s="164"/>
      <c r="Q59" s="164"/>
      <c r="R59" s="164"/>
      <c r="S59" s="164"/>
      <c r="T59" s="164"/>
      <c r="U59" s="164"/>
      <c r="V59" s="164"/>
      <c r="W59" s="164"/>
      <c r="X59" s="164"/>
      <c r="Y59" s="164"/>
      <c r="Z59" s="164"/>
      <c r="AA59" s="164"/>
      <c r="AB59" s="164"/>
      <c r="AC59" s="164"/>
      <c r="AD59" s="164"/>
      <c r="AE59" s="164"/>
      <c r="AF59" s="164"/>
      <c r="AG59" s="164"/>
      <c r="AH59" s="164"/>
      <c r="AI59" s="164"/>
      <c r="AJ59" s="164"/>
      <c r="AK59" s="164"/>
      <c r="AL59" s="164"/>
      <c r="AM59" s="164"/>
      <c r="AN59" s="164"/>
      <c r="AO59" s="164"/>
      <c r="AP59" s="164"/>
      <c r="AQ59" s="164"/>
      <c r="AR59" s="164"/>
      <c r="AS59" s="164"/>
      <c r="AT59" s="164"/>
      <c r="AU59" s="178"/>
    </row>
    <row r="60" spans="1:47" ht="60" customHeight="1" x14ac:dyDescent="0.35">
      <c r="A60" s="174" t="s">
        <v>4400</v>
      </c>
      <c r="B60" s="148" t="s">
        <v>2554</v>
      </c>
      <c r="C60" s="149" t="s">
        <v>4448</v>
      </c>
      <c r="D60" s="152" t="s">
        <v>4449</v>
      </c>
      <c r="E60" s="155"/>
      <c r="F60" s="158" t="s">
        <v>28</v>
      </c>
      <c r="G60" s="161" t="str">
        <f>IF(COUNTIF(H60:AU60,"&lt;&gt;")=0,"",SUMPRODUCT(((Recommendations[ImplStatus]="Implemented")+(Recommendations[ImplStatus]="Compensated"))*ISNUMBER(MATCH(Recommendations[Id],H60:AU60,0)))/COUNTIF(H60:AU60,"&lt;&gt;"))</f>
        <v/>
      </c>
      <c r="H60" s="164"/>
      <c r="I60" s="164"/>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c r="AP60" s="164"/>
      <c r="AQ60" s="164"/>
      <c r="AR60" s="164"/>
      <c r="AS60" s="164"/>
      <c r="AT60" s="164"/>
      <c r="AU60" s="178"/>
    </row>
    <row r="61" spans="1:47" ht="60" customHeight="1" outlineLevel="1" x14ac:dyDescent="0.35">
      <c r="A61" s="173" t="s">
        <v>4400</v>
      </c>
      <c r="B61" s="147" t="s">
        <v>4450</v>
      </c>
      <c r="C61" s="145" t="s">
        <v>4451</v>
      </c>
      <c r="D61" s="151" t="s">
        <v>4452</v>
      </c>
      <c r="E61" s="154" t="s">
        <v>28</v>
      </c>
      <c r="F61" s="157" t="s">
        <v>28</v>
      </c>
      <c r="G61" s="160" t="str">
        <f>IF(COUNTIF(H61:AU61,"&lt;&gt;")=0,"",SUMPRODUCT(((Recommendations[ImplStatus]="Implemented")+(Recommendations[ImplStatus]="Compensated"))*ISNUMBER(MATCH(Recommendations[Id],H61:AU61,0)))/COUNTIF(H61:AU61,"&lt;&gt;"))</f>
        <v/>
      </c>
      <c r="H61" s="163"/>
      <c r="I61" s="163"/>
      <c r="J61" s="163"/>
      <c r="K61" s="163"/>
      <c r="L61" s="163"/>
      <c r="M61" s="163"/>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c r="AM61" s="163"/>
      <c r="AN61" s="163"/>
      <c r="AO61" s="163"/>
      <c r="AP61" s="163"/>
      <c r="AQ61" s="163"/>
      <c r="AR61" s="163"/>
      <c r="AS61" s="163"/>
      <c r="AT61" s="163"/>
      <c r="AU61" s="177"/>
    </row>
    <row r="62" spans="1:47" ht="60" customHeight="1" x14ac:dyDescent="0.35">
      <c r="A62" s="174" t="s">
        <v>4400</v>
      </c>
      <c r="B62" s="148" t="s">
        <v>4450</v>
      </c>
      <c r="C62" s="149" t="s">
        <v>4453</v>
      </c>
      <c r="D62" s="152" t="s">
        <v>4454</v>
      </c>
      <c r="E62" s="155" t="s">
        <v>4455</v>
      </c>
      <c r="F62" s="158" t="s">
        <v>4292</v>
      </c>
      <c r="G62" s="161" t="str">
        <f>IF(COUNTIF(H62:AU62,"&lt;&gt;")=0,"",SUMPRODUCT(((Recommendations[ImplStatus]="Implemented")+(Recommendations[ImplStatus]="Compensated"))*ISNUMBER(MATCH(Recommendations[Id],H62:AU62,0)))/COUNTIF(H62:AU62,"&lt;&gt;"))</f>
        <v/>
      </c>
      <c r="H62" s="164"/>
      <c r="I62" s="164"/>
      <c r="J62" s="164"/>
      <c r="K62" s="164"/>
      <c r="L62" s="164"/>
      <c r="M62" s="164"/>
      <c r="N62" s="164"/>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c r="AP62" s="164"/>
      <c r="AQ62" s="164"/>
      <c r="AR62" s="164"/>
      <c r="AS62" s="164"/>
      <c r="AT62" s="164"/>
      <c r="AU62" s="178"/>
    </row>
    <row r="63" spans="1:47" ht="60" customHeight="1" x14ac:dyDescent="0.35">
      <c r="A63" s="174" t="s">
        <v>4400</v>
      </c>
      <c r="B63" s="148" t="s">
        <v>4450</v>
      </c>
      <c r="C63" s="149" t="s">
        <v>4456</v>
      </c>
      <c r="D63" s="152" t="s">
        <v>4457</v>
      </c>
      <c r="E63" s="155" t="s">
        <v>4458</v>
      </c>
      <c r="F63" s="158" t="s">
        <v>4296</v>
      </c>
      <c r="G63" s="161" t="str">
        <f>IF(COUNTIF(H63:AU63,"&lt;&gt;")=0,"",SUMPRODUCT(((Recommendations[ImplStatus]="Implemented")+(Recommendations[ImplStatus]="Compensated"))*ISNUMBER(MATCH(Recommendations[Id],H63:AU63,0)))/COUNTIF(H63:AU63,"&lt;&gt;"))</f>
        <v/>
      </c>
      <c r="H63" s="164"/>
      <c r="I63" s="164"/>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c r="AP63" s="164"/>
      <c r="AQ63" s="164"/>
      <c r="AR63" s="164"/>
      <c r="AS63" s="164"/>
      <c r="AT63" s="164"/>
      <c r="AU63" s="178"/>
    </row>
    <row r="64" spans="1:47" ht="60" customHeight="1" x14ac:dyDescent="0.35">
      <c r="A64" s="174" t="s">
        <v>4400</v>
      </c>
      <c r="B64" s="148" t="s">
        <v>4450</v>
      </c>
      <c r="C64" s="149" t="s">
        <v>4459</v>
      </c>
      <c r="D64" s="152" t="s">
        <v>4460</v>
      </c>
      <c r="E64" s="155" t="s">
        <v>4461</v>
      </c>
      <c r="F64" s="158" t="s">
        <v>4292</v>
      </c>
      <c r="G64" s="161" t="str">
        <f>IF(COUNTIF(H64:AU64,"&lt;&gt;")=0,"",SUMPRODUCT(((Recommendations[ImplStatus]="Implemented")+(Recommendations[ImplStatus]="Compensated"))*ISNUMBER(MATCH(Recommendations[Id],H64:AU64,0)))/COUNTIF(H64:AU64,"&lt;&gt;"))</f>
        <v/>
      </c>
      <c r="H64" s="164"/>
      <c r="I64" s="164"/>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78"/>
    </row>
    <row r="65" spans="1:47" ht="60" customHeight="1" x14ac:dyDescent="0.35">
      <c r="A65" s="174" t="s">
        <v>4400</v>
      </c>
      <c r="B65" s="148" t="s">
        <v>4450</v>
      </c>
      <c r="C65" s="149" t="s">
        <v>4462</v>
      </c>
      <c r="D65" s="152" t="s">
        <v>4463</v>
      </c>
      <c r="E65" s="155" t="s">
        <v>4464</v>
      </c>
      <c r="F65" s="158" t="s">
        <v>4292</v>
      </c>
      <c r="G65" s="161" t="str">
        <f>IF(COUNTIF(H65:AU65,"&lt;&gt;")=0,"",SUMPRODUCT(((Recommendations[ImplStatus]="Implemented")+(Recommendations[ImplStatus]="Compensated"))*ISNUMBER(MATCH(Recommendations[Id],H65:AU65,0)))/COUNTIF(H65:AU65,"&lt;&gt;"))</f>
        <v/>
      </c>
      <c r="H65" s="164"/>
      <c r="I65" s="164"/>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c r="AP65" s="164"/>
      <c r="AQ65" s="164"/>
      <c r="AR65" s="164"/>
      <c r="AS65" s="164"/>
      <c r="AT65" s="164"/>
      <c r="AU65" s="178"/>
    </row>
    <row r="66" spans="1:47" ht="60" customHeight="1" outlineLevel="1" x14ac:dyDescent="0.35">
      <c r="A66" s="173" t="s">
        <v>4400</v>
      </c>
      <c r="B66" s="147" t="s">
        <v>4058</v>
      </c>
      <c r="C66" s="145" t="s">
        <v>4465</v>
      </c>
      <c r="D66" s="151" t="s">
        <v>4466</v>
      </c>
      <c r="E66" s="154" t="s">
        <v>28</v>
      </c>
      <c r="F66" s="157" t="s">
        <v>28</v>
      </c>
      <c r="G66" s="160" t="str">
        <f>IF(COUNTIF(H66:AU66,"&lt;&gt;")=0,"",SUMPRODUCT(((Recommendations[ImplStatus]="Implemented")+(Recommendations[ImplStatus]="Compensated"))*ISNUMBER(MATCH(Recommendations[Id],H66:AU66,0)))/COUNTIF(H66:AU66,"&lt;&gt;"))</f>
        <v/>
      </c>
      <c r="H66" s="163"/>
      <c r="I66" s="163"/>
      <c r="J66" s="163"/>
      <c r="K66" s="163"/>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177"/>
    </row>
    <row r="67" spans="1:47" ht="60" customHeight="1" x14ac:dyDescent="0.35">
      <c r="A67" s="174" t="s">
        <v>4400</v>
      </c>
      <c r="B67" s="148" t="s">
        <v>4058</v>
      </c>
      <c r="C67" s="149" t="s">
        <v>4467</v>
      </c>
      <c r="D67" s="152" t="s">
        <v>4468</v>
      </c>
      <c r="E67" s="155" t="s">
        <v>4469</v>
      </c>
      <c r="F67" s="158" t="s">
        <v>4292</v>
      </c>
      <c r="G67" s="161">
        <f>IF(COUNTIF(H67:AU67,"&lt;&gt;")=0,"",SUMPRODUCT(((Recommendations[ImplStatus]="Implemented")+(Recommendations[ImplStatus]="Compensated"))*ISNUMBER(MATCH(Recommendations[Id],H67:AU67,0)))/COUNTIF(H67:AU67,"&lt;&gt;"))</f>
        <v>0</v>
      </c>
      <c r="H67" s="164" t="s">
        <v>520</v>
      </c>
      <c r="I67" s="164" t="s">
        <v>528</v>
      </c>
      <c r="J67" s="164" t="s">
        <v>535</v>
      </c>
      <c r="K67" s="164" t="s">
        <v>543</v>
      </c>
      <c r="L67" s="164" t="s">
        <v>546</v>
      </c>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P67" s="164"/>
      <c r="AQ67" s="164"/>
      <c r="AR67" s="164"/>
      <c r="AS67" s="164"/>
      <c r="AT67" s="164"/>
      <c r="AU67" s="178"/>
    </row>
    <row r="68" spans="1:47" ht="60" customHeight="1" x14ac:dyDescent="0.35">
      <c r="A68" s="174" t="s">
        <v>4400</v>
      </c>
      <c r="B68" s="148" t="s">
        <v>4058</v>
      </c>
      <c r="C68" s="149" t="s">
        <v>4470</v>
      </c>
      <c r="D68" s="152" t="s">
        <v>4471</v>
      </c>
      <c r="E68" s="155" t="s">
        <v>4472</v>
      </c>
      <c r="F68" s="158" t="s">
        <v>4292</v>
      </c>
      <c r="G68" s="161" t="str">
        <f>IF(COUNTIF(H68:AU68,"&lt;&gt;")=0,"",SUMPRODUCT(((Recommendations[ImplStatus]="Implemented")+(Recommendations[ImplStatus]="Compensated"))*ISNUMBER(MATCH(Recommendations[Id],H68:AU68,0)))/COUNTIF(H68:AU68,"&lt;&gt;"))</f>
        <v/>
      </c>
      <c r="H68" s="164"/>
      <c r="I68" s="164"/>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c r="AP68" s="164"/>
      <c r="AQ68" s="164"/>
      <c r="AR68" s="164"/>
      <c r="AS68" s="164"/>
      <c r="AT68" s="164"/>
      <c r="AU68" s="178"/>
    </row>
    <row r="69" spans="1:47" ht="60" customHeight="1" x14ac:dyDescent="0.35">
      <c r="A69" s="174" t="s">
        <v>4400</v>
      </c>
      <c r="B69" s="148" t="s">
        <v>4058</v>
      </c>
      <c r="C69" s="149" t="s">
        <v>4473</v>
      </c>
      <c r="D69" s="152" t="s">
        <v>4474</v>
      </c>
      <c r="E69" s="155" t="s">
        <v>4475</v>
      </c>
      <c r="F69" s="158" t="s">
        <v>4296</v>
      </c>
      <c r="G69" s="161" t="str">
        <f>IF(COUNTIF(H69:AU69,"&lt;&gt;")=0,"",SUMPRODUCT(((Recommendations[ImplStatus]="Implemented")+(Recommendations[ImplStatus]="Compensated"))*ISNUMBER(MATCH(Recommendations[Id],H69:AU69,0)))/COUNTIF(H69:AU69,"&lt;&gt;"))</f>
        <v/>
      </c>
      <c r="H69" s="164"/>
      <c r="I69" s="164"/>
      <c r="J69" s="164"/>
      <c r="K69" s="164"/>
      <c r="L69" s="164"/>
      <c r="M69" s="164"/>
      <c r="N69" s="164"/>
      <c r="O69" s="164"/>
      <c r="P69" s="164"/>
      <c r="Q69" s="164"/>
      <c r="R69" s="164"/>
      <c r="S69" s="164"/>
      <c r="T69" s="164"/>
      <c r="U69" s="164"/>
      <c r="V69" s="164"/>
      <c r="W69" s="164"/>
      <c r="X69" s="164"/>
      <c r="Y69" s="164"/>
      <c r="Z69" s="164"/>
      <c r="AA69" s="164"/>
      <c r="AB69" s="164"/>
      <c r="AC69" s="164"/>
      <c r="AD69" s="164"/>
      <c r="AE69" s="164"/>
      <c r="AF69" s="164"/>
      <c r="AG69" s="164"/>
      <c r="AH69" s="164"/>
      <c r="AI69" s="164"/>
      <c r="AJ69" s="164"/>
      <c r="AK69" s="164"/>
      <c r="AL69" s="164"/>
      <c r="AM69" s="164"/>
      <c r="AN69" s="164"/>
      <c r="AO69" s="164"/>
      <c r="AP69" s="164"/>
      <c r="AQ69" s="164"/>
      <c r="AR69" s="164"/>
      <c r="AS69" s="164"/>
      <c r="AT69" s="164"/>
      <c r="AU69" s="178"/>
    </row>
    <row r="70" spans="1:47" ht="60" customHeight="1" x14ac:dyDescent="0.35">
      <c r="A70" s="174" t="s">
        <v>4400</v>
      </c>
      <c r="B70" s="148" t="s">
        <v>4058</v>
      </c>
      <c r="C70" s="149" t="s">
        <v>4476</v>
      </c>
      <c r="D70" s="152" t="s">
        <v>4477</v>
      </c>
      <c r="E70" s="155" t="s">
        <v>4478</v>
      </c>
      <c r="F70" s="158" t="s">
        <v>4292</v>
      </c>
      <c r="G70" s="161" t="str">
        <f>IF(COUNTIF(H70:AU70,"&lt;&gt;")=0,"",SUMPRODUCT(((Recommendations[ImplStatus]="Implemented")+(Recommendations[ImplStatus]="Compensated"))*ISNUMBER(MATCH(Recommendations[Id],H70:AU70,0)))/COUNTIF(H70:AU70,"&lt;&gt;"))</f>
        <v/>
      </c>
      <c r="H70" s="164"/>
      <c r="I70" s="164"/>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c r="AP70" s="164"/>
      <c r="AQ70" s="164"/>
      <c r="AR70" s="164"/>
      <c r="AS70" s="164"/>
      <c r="AT70" s="164"/>
      <c r="AU70" s="178"/>
    </row>
    <row r="71" spans="1:47" ht="60" customHeight="1" x14ac:dyDescent="0.35">
      <c r="A71" s="174" t="s">
        <v>4400</v>
      </c>
      <c r="B71" s="148" t="s">
        <v>4058</v>
      </c>
      <c r="C71" s="149" t="s">
        <v>4479</v>
      </c>
      <c r="D71" s="152" t="s">
        <v>4480</v>
      </c>
      <c r="E71" s="155" t="s">
        <v>4481</v>
      </c>
      <c r="F71" s="158" t="s">
        <v>4292</v>
      </c>
      <c r="G71" s="161" t="str">
        <f>IF(COUNTIF(H71:AU71,"&lt;&gt;")=0,"",SUMPRODUCT(((Recommendations[ImplStatus]="Implemented")+(Recommendations[ImplStatus]="Compensated"))*ISNUMBER(MATCH(Recommendations[Id],H71:AU71,0)))/COUNTIF(H71:AU71,"&lt;&gt;"))</f>
        <v/>
      </c>
      <c r="H71" s="164"/>
      <c r="I71" s="164"/>
      <c r="J71" s="164"/>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c r="AP71" s="164"/>
      <c r="AQ71" s="164"/>
      <c r="AR71" s="164"/>
      <c r="AS71" s="164"/>
      <c r="AT71" s="164"/>
      <c r="AU71" s="178"/>
    </row>
    <row r="72" spans="1:47" ht="60" customHeight="1" x14ac:dyDescent="0.35">
      <c r="A72" s="174" t="s">
        <v>4400</v>
      </c>
      <c r="B72" s="148" t="s">
        <v>4058</v>
      </c>
      <c r="C72" s="149" t="s">
        <v>4482</v>
      </c>
      <c r="D72" s="152" t="s">
        <v>4483</v>
      </c>
      <c r="E72" s="155" t="s">
        <v>4484</v>
      </c>
      <c r="F72" s="158" t="s">
        <v>4292</v>
      </c>
      <c r="G72" s="161" t="str">
        <f>IF(COUNTIF(H72:AU72,"&lt;&gt;")=0,"",SUMPRODUCT(((Recommendations[ImplStatus]="Implemented")+(Recommendations[ImplStatus]="Compensated"))*ISNUMBER(MATCH(Recommendations[Id],H72:AU72,0)))/COUNTIF(H72:AU72,"&lt;&gt;"))</f>
        <v/>
      </c>
      <c r="H72" s="164"/>
      <c r="I72" s="164"/>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c r="AP72" s="164"/>
      <c r="AQ72" s="164"/>
      <c r="AR72" s="164"/>
      <c r="AS72" s="164"/>
      <c r="AT72" s="164"/>
      <c r="AU72" s="178"/>
    </row>
    <row r="73" spans="1:47" ht="60" customHeight="1" x14ac:dyDescent="0.35">
      <c r="A73" s="174" t="s">
        <v>4400</v>
      </c>
      <c r="B73" s="148" t="s">
        <v>4058</v>
      </c>
      <c r="C73" s="149" t="s">
        <v>4485</v>
      </c>
      <c r="D73" s="152" t="s">
        <v>4486</v>
      </c>
      <c r="E73" s="155" t="s">
        <v>4487</v>
      </c>
      <c r="F73" s="158" t="s">
        <v>28</v>
      </c>
      <c r="G73" s="161" t="str">
        <f>IF(COUNTIF(H73:AU73,"&lt;&gt;")=0,"",SUMPRODUCT(((Recommendations[ImplStatus]="Implemented")+(Recommendations[ImplStatus]="Compensated"))*ISNUMBER(MATCH(Recommendations[Id],H73:AU73,0)))/COUNTIF(H73:AU73,"&lt;&gt;"))</f>
        <v/>
      </c>
      <c r="H73" s="164"/>
      <c r="I73" s="164"/>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c r="AP73" s="164"/>
      <c r="AQ73" s="164"/>
      <c r="AR73" s="164"/>
      <c r="AS73" s="164"/>
      <c r="AT73" s="164"/>
      <c r="AU73" s="178"/>
    </row>
    <row r="74" spans="1:47" ht="60" customHeight="1" x14ac:dyDescent="0.35">
      <c r="A74" s="174" t="s">
        <v>4400</v>
      </c>
      <c r="B74" s="148" t="s">
        <v>4058</v>
      </c>
      <c r="C74" s="149" t="s">
        <v>4488</v>
      </c>
      <c r="D74" s="152" t="s">
        <v>4489</v>
      </c>
      <c r="E74" s="155" t="s">
        <v>4490</v>
      </c>
      <c r="F74" s="158" t="s">
        <v>4296</v>
      </c>
      <c r="G74" s="161" t="str">
        <f>IF(COUNTIF(H74:AU74,"&lt;&gt;")=0,"",SUMPRODUCT(((Recommendations[ImplStatus]="Implemented")+(Recommendations[ImplStatus]="Compensated"))*ISNUMBER(MATCH(Recommendations[Id],H74:AU74,0)))/COUNTIF(H74:AU74,"&lt;&gt;"))</f>
        <v/>
      </c>
      <c r="H74" s="164"/>
      <c r="I74" s="164"/>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c r="AP74" s="164"/>
      <c r="AQ74" s="164"/>
      <c r="AR74" s="164"/>
      <c r="AS74" s="164"/>
      <c r="AT74" s="164"/>
      <c r="AU74" s="178"/>
    </row>
    <row r="75" spans="1:47" ht="60" customHeight="1" x14ac:dyDescent="0.35">
      <c r="A75" s="174" t="s">
        <v>4400</v>
      </c>
      <c r="B75" s="148" t="s">
        <v>4058</v>
      </c>
      <c r="C75" s="149" t="s">
        <v>4491</v>
      </c>
      <c r="D75" s="152" t="s">
        <v>4492</v>
      </c>
      <c r="E75" s="155" t="s">
        <v>4493</v>
      </c>
      <c r="F75" s="158" t="s">
        <v>4306</v>
      </c>
      <c r="G75" s="161" t="str">
        <f>IF(COUNTIF(H75:AU75,"&lt;&gt;")=0,"",SUMPRODUCT(((Recommendations[ImplStatus]="Implemented")+(Recommendations[ImplStatus]="Compensated"))*ISNUMBER(MATCH(Recommendations[Id],H75:AU75,0)))/COUNTIF(H75:AU75,"&lt;&gt;"))</f>
        <v/>
      </c>
      <c r="H75" s="164"/>
      <c r="I75" s="164"/>
      <c r="J75" s="164"/>
      <c r="K75" s="164"/>
      <c r="L75" s="164"/>
      <c r="M75" s="164"/>
      <c r="N75" s="164"/>
      <c r="O75" s="164"/>
      <c r="P75" s="164"/>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4"/>
      <c r="AS75" s="164"/>
      <c r="AT75" s="164"/>
      <c r="AU75" s="178"/>
    </row>
    <row r="76" spans="1:47" ht="60" customHeight="1" x14ac:dyDescent="0.35">
      <c r="A76" s="174" t="s">
        <v>4400</v>
      </c>
      <c r="B76" s="148" t="s">
        <v>4058</v>
      </c>
      <c r="C76" s="149" t="s">
        <v>4494</v>
      </c>
      <c r="D76" s="152" t="s">
        <v>4495</v>
      </c>
      <c r="E76" s="155" t="s">
        <v>4496</v>
      </c>
      <c r="F76" s="158" t="s">
        <v>28</v>
      </c>
      <c r="G76" s="161" t="str">
        <f>IF(COUNTIF(H76:AU76,"&lt;&gt;")=0,"",SUMPRODUCT(((Recommendations[ImplStatus]="Implemented")+(Recommendations[ImplStatus]="Compensated"))*ISNUMBER(MATCH(Recommendations[Id],H76:AU76,0)))/COUNTIF(H76:AU76,"&lt;&gt;"))</f>
        <v/>
      </c>
      <c r="H76" s="164"/>
      <c r="I76" s="164"/>
      <c r="J76" s="164"/>
      <c r="K76" s="164"/>
      <c r="L76" s="164"/>
      <c r="M76" s="164"/>
      <c r="N76" s="164"/>
      <c r="O76" s="164"/>
      <c r="P76" s="164"/>
      <c r="Q76" s="164"/>
      <c r="R76" s="164"/>
      <c r="S76" s="164"/>
      <c r="T76" s="164"/>
      <c r="U76" s="164"/>
      <c r="V76" s="164"/>
      <c r="W76" s="164"/>
      <c r="X76" s="164"/>
      <c r="Y76" s="164"/>
      <c r="Z76" s="164"/>
      <c r="AA76" s="164"/>
      <c r="AB76" s="164"/>
      <c r="AC76" s="164"/>
      <c r="AD76" s="164"/>
      <c r="AE76" s="164"/>
      <c r="AF76" s="164"/>
      <c r="AG76" s="164"/>
      <c r="AH76" s="164"/>
      <c r="AI76" s="164"/>
      <c r="AJ76" s="164"/>
      <c r="AK76" s="164"/>
      <c r="AL76" s="164"/>
      <c r="AM76" s="164"/>
      <c r="AN76" s="164"/>
      <c r="AO76" s="164"/>
      <c r="AP76" s="164"/>
      <c r="AQ76" s="164"/>
      <c r="AR76" s="164"/>
      <c r="AS76" s="164"/>
      <c r="AT76" s="164"/>
      <c r="AU76" s="178"/>
    </row>
    <row r="77" spans="1:47" ht="60" customHeight="1" outlineLevel="1" x14ac:dyDescent="0.35">
      <c r="A77" s="173" t="s">
        <v>4400</v>
      </c>
      <c r="B77" s="147" t="s">
        <v>4328</v>
      </c>
      <c r="C77" s="145" t="s">
        <v>4497</v>
      </c>
      <c r="D77" s="151"/>
      <c r="E77" s="154" t="s">
        <v>28</v>
      </c>
      <c r="F77" s="157" t="s">
        <v>28</v>
      </c>
      <c r="G77" s="160" t="str">
        <f>IF(COUNTIF(H77:AU77,"&lt;&gt;")=0,"",SUMPRODUCT(((Recommendations[ImplStatus]="Implemented")+(Recommendations[ImplStatus]="Compensated"))*ISNUMBER(MATCH(Recommendations[Id],H77:AU77,0)))/COUNTIF(H77:AU77,"&lt;&gt;"))</f>
        <v/>
      </c>
      <c r="H77" s="163"/>
      <c r="I77" s="163"/>
      <c r="J77" s="163"/>
      <c r="K77" s="163"/>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c r="AM77" s="163"/>
      <c r="AN77" s="163"/>
      <c r="AO77" s="163"/>
      <c r="AP77" s="163"/>
      <c r="AQ77" s="163"/>
      <c r="AR77" s="163"/>
      <c r="AS77" s="163"/>
      <c r="AT77" s="163"/>
      <c r="AU77" s="177"/>
    </row>
    <row r="78" spans="1:47" ht="60" customHeight="1" x14ac:dyDescent="0.35">
      <c r="A78" s="174" t="s">
        <v>4400</v>
      </c>
      <c r="B78" s="148" t="s">
        <v>4328</v>
      </c>
      <c r="C78" s="149" t="s">
        <v>4498</v>
      </c>
      <c r="D78" s="152" t="s">
        <v>4499</v>
      </c>
      <c r="E78" s="155"/>
      <c r="F78" s="158" t="s">
        <v>28</v>
      </c>
      <c r="G78" s="161" t="str">
        <f>IF(COUNTIF(H78:AU78,"&lt;&gt;")=0,"",SUMPRODUCT(((Recommendations[ImplStatus]="Implemented")+(Recommendations[ImplStatus]="Compensated"))*ISNUMBER(MATCH(Recommendations[Id],H78:AU78,0)))/COUNTIF(H78:AU78,"&lt;&gt;"))</f>
        <v/>
      </c>
      <c r="H78" s="164"/>
      <c r="I78" s="164"/>
      <c r="J78" s="164"/>
      <c r="K78" s="164"/>
      <c r="L78" s="164"/>
      <c r="M78" s="164"/>
      <c r="N78" s="164"/>
      <c r="O78" s="164"/>
      <c r="P78" s="164"/>
      <c r="Q78" s="164"/>
      <c r="R78" s="164"/>
      <c r="S78" s="164"/>
      <c r="T78" s="164"/>
      <c r="U78" s="164"/>
      <c r="V78" s="164"/>
      <c r="W78" s="164"/>
      <c r="X78" s="164"/>
      <c r="Y78" s="164"/>
      <c r="Z78" s="164"/>
      <c r="AA78" s="164"/>
      <c r="AB78" s="164"/>
      <c r="AC78" s="164"/>
      <c r="AD78" s="164"/>
      <c r="AE78" s="164"/>
      <c r="AF78" s="164"/>
      <c r="AG78" s="164"/>
      <c r="AH78" s="164"/>
      <c r="AI78" s="164"/>
      <c r="AJ78" s="164"/>
      <c r="AK78" s="164"/>
      <c r="AL78" s="164"/>
      <c r="AM78" s="164"/>
      <c r="AN78" s="164"/>
      <c r="AO78" s="164"/>
      <c r="AP78" s="164"/>
      <c r="AQ78" s="164"/>
      <c r="AR78" s="164"/>
      <c r="AS78" s="164"/>
      <c r="AT78" s="164"/>
      <c r="AU78" s="178"/>
    </row>
    <row r="79" spans="1:47" ht="60" customHeight="1" x14ac:dyDescent="0.35">
      <c r="A79" s="174" t="s">
        <v>4400</v>
      </c>
      <c r="B79" s="148" t="s">
        <v>4328</v>
      </c>
      <c r="C79" s="149" t="s">
        <v>4500</v>
      </c>
      <c r="D79" s="152" t="s">
        <v>4501</v>
      </c>
      <c r="E79" s="155"/>
      <c r="F79" s="158" t="s">
        <v>28</v>
      </c>
      <c r="G79" s="161" t="str">
        <f>IF(COUNTIF(H79:AU79,"&lt;&gt;")=0,"",SUMPRODUCT(((Recommendations[ImplStatus]="Implemented")+(Recommendations[ImplStatus]="Compensated"))*ISNUMBER(MATCH(Recommendations[Id],H79:AU79,0)))/COUNTIF(H79:AU79,"&lt;&gt;"))</f>
        <v/>
      </c>
      <c r="H79" s="164"/>
      <c r="I79" s="164"/>
      <c r="J79" s="164"/>
      <c r="K79" s="164"/>
      <c r="L79" s="164"/>
      <c r="M79" s="164"/>
      <c r="N79" s="164"/>
      <c r="O79" s="164"/>
      <c r="P79" s="164"/>
      <c r="Q79" s="164"/>
      <c r="R79" s="164"/>
      <c r="S79" s="164"/>
      <c r="T79" s="164"/>
      <c r="U79" s="164"/>
      <c r="V79" s="164"/>
      <c r="W79" s="164"/>
      <c r="X79" s="164"/>
      <c r="Y79" s="164"/>
      <c r="Z79" s="164"/>
      <c r="AA79" s="164"/>
      <c r="AB79" s="164"/>
      <c r="AC79" s="164"/>
      <c r="AD79" s="164"/>
      <c r="AE79" s="164"/>
      <c r="AF79" s="164"/>
      <c r="AG79" s="164"/>
      <c r="AH79" s="164"/>
      <c r="AI79" s="164"/>
      <c r="AJ79" s="164"/>
      <c r="AK79" s="164"/>
      <c r="AL79" s="164"/>
      <c r="AM79" s="164"/>
      <c r="AN79" s="164"/>
      <c r="AO79" s="164"/>
      <c r="AP79" s="164"/>
      <c r="AQ79" s="164"/>
      <c r="AR79" s="164"/>
      <c r="AS79" s="164"/>
      <c r="AT79" s="164"/>
      <c r="AU79" s="178"/>
    </row>
    <row r="80" spans="1:47" ht="60" customHeight="1" x14ac:dyDescent="0.35">
      <c r="A80" s="174" t="s">
        <v>4400</v>
      </c>
      <c r="B80" s="148" t="s">
        <v>4328</v>
      </c>
      <c r="C80" s="149" t="s">
        <v>4502</v>
      </c>
      <c r="D80" s="152" t="s">
        <v>4503</v>
      </c>
      <c r="E80" s="155"/>
      <c r="F80" s="158" t="s">
        <v>28</v>
      </c>
      <c r="G80" s="161" t="str">
        <f>IF(COUNTIF(H80:AU80,"&lt;&gt;")=0,"",SUMPRODUCT(((Recommendations[ImplStatus]="Implemented")+(Recommendations[ImplStatus]="Compensated"))*ISNUMBER(MATCH(Recommendations[Id],H80:AU80,0)))/COUNTIF(H80:AU80,"&lt;&gt;"))</f>
        <v/>
      </c>
      <c r="H80" s="164"/>
      <c r="I80" s="164"/>
      <c r="J80" s="164"/>
      <c r="K80" s="164"/>
      <c r="L80" s="164"/>
      <c r="M80" s="164"/>
      <c r="N80" s="164"/>
      <c r="O80" s="164"/>
      <c r="P80" s="164"/>
      <c r="Q80" s="164"/>
      <c r="R80" s="164"/>
      <c r="S80" s="164"/>
      <c r="T80" s="164"/>
      <c r="U80" s="164"/>
      <c r="V80" s="164"/>
      <c r="W80" s="164"/>
      <c r="X80" s="164"/>
      <c r="Y80" s="164"/>
      <c r="Z80" s="164"/>
      <c r="AA80" s="164"/>
      <c r="AB80" s="164"/>
      <c r="AC80" s="164"/>
      <c r="AD80" s="164"/>
      <c r="AE80" s="164"/>
      <c r="AF80" s="164"/>
      <c r="AG80" s="164"/>
      <c r="AH80" s="164"/>
      <c r="AI80" s="164"/>
      <c r="AJ80" s="164"/>
      <c r="AK80" s="164"/>
      <c r="AL80" s="164"/>
      <c r="AM80" s="164"/>
      <c r="AN80" s="164"/>
      <c r="AO80" s="164"/>
      <c r="AP80" s="164"/>
      <c r="AQ80" s="164"/>
      <c r="AR80" s="164"/>
      <c r="AS80" s="164"/>
      <c r="AT80" s="164"/>
      <c r="AU80" s="178"/>
    </row>
    <row r="81" spans="1:47" ht="60" customHeight="1" outlineLevel="1" x14ac:dyDescent="0.35">
      <c r="A81" s="173" t="s">
        <v>4400</v>
      </c>
      <c r="B81" s="147" t="s">
        <v>4256</v>
      </c>
      <c r="C81" s="145" t="s">
        <v>4504</v>
      </c>
      <c r="D81" s="151"/>
      <c r="E81" s="154" t="s">
        <v>28</v>
      </c>
      <c r="F81" s="157" t="s">
        <v>28</v>
      </c>
      <c r="G81" s="160" t="str">
        <f>IF(COUNTIF(H81:AU81,"&lt;&gt;")=0,"",SUMPRODUCT(((Recommendations[ImplStatus]="Implemented")+(Recommendations[ImplStatus]="Compensated"))*ISNUMBER(MATCH(Recommendations[Id],H81:AU81,0)))/COUNTIF(H81:AU81,"&lt;&gt;"))</f>
        <v/>
      </c>
      <c r="H81" s="163"/>
      <c r="I81" s="163"/>
      <c r="J81" s="163"/>
      <c r="K81" s="163"/>
      <c r="L81" s="163"/>
      <c r="M81" s="163"/>
      <c r="N81" s="163"/>
      <c r="O81" s="163"/>
      <c r="P81" s="163"/>
      <c r="Q81" s="163"/>
      <c r="R81" s="163"/>
      <c r="S81" s="163"/>
      <c r="T81" s="163"/>
      <c r="U81" s="163"/>
      <c r="V81" s="163"/>
      <c r="W81" s="163"/>
      <c r="X81" s="163"/>
      <c r="Y81" s="163"/>
      <c r="Z81" s="163"/>
      <c r="AA81" s="163"/>
      <c r="AB81" s="163"/>
      <c r="AC81" s="163"/>
      <c r="AD81" s="163"/>
      <c r="AE81" s="163"/>
      <c r="AF81" s="163"/>
      <c r="AG81" s="163"/>
      <c r="AH81" s="163"/>
      <c r="AI81" s="163"/>
      <c r="AJ81" s="163"/>
      <c r="AK81" s="163"/>
      <c r="AL81" s="163"/>
      <c r="AM81" s="163"/>
      <c r="AN81" s="163"/>
      <c r="AO81" s="163"/>
      <c r="AP81" s="163"/>
      <c r="AQ81" s="163"/>
      <c r="AR81" s="163"/>
      <c r="AS81" s="163"/>
      <c r="AT81" s="163"/>
      <c r="AU81" s="177"/>
    </row>
    <row r="82" spans="1:47" ht="60" customHeight="1" x14ac:dyDescent="0.35">
      <c r="A82" s="174" t="s">
        <v>4400</v>
      </c>
      <c r="B82" s="148" t="s">
        <v>4256</v>
      </c>
      <c r="C82" s="149" t="s">
        <v>4505</v>
      </c>
      <c r="D82" s="152" t="s">
        <v>4506</v>
      </c>
      <c r="E82" s="155"/>
      <c r="F82" s="158" t="s">
        <v>28</v>
      </c>
      <c r="G82" s="161" t="str">
        <f>IF(COUNTIF(H82:AU82,"&lt;&gt;")=0,"",SUMPRODUCT(((Recommendations[ImplStatus]="Implemented")+(Recommendations[ImplStatus]="Compensated"))*ISNUMBER(MATCH(Recommendations[Id],H82:AU82,0)))/COUNTIF(H82:AU82,"&lt;&gt;"))</f>
        <v/>
      </c>
      <c r="H82" s="164"/>
      <c r="I82" s="164"/>
      <c r="J82" s="164"/>
      <c r="K82" s="164"/>
      <c r="L82" s="164"/>
      <c r="M82" s="164"/>
      <c r="N82" s="164"/>
      <c r="O82" s="164"/>
      <c r="P82" s="164"/>
      <c r="Q82" s="164"/>
      <c r="R82" s="164"/>
      <c r="S82" s="164"/>
      <c r="T82" s="164"/>
      <c r="U82" s="164"/>
      <c r="V82" s="164"/>
      <c r="W82" s="164"/>
      <c r="X82" s="164"/>
      <c r="Y82" s="164"/>
      <c r="Z82" s="164"/>
      <c r="AA82" s="164"/>
      <c r="AB82" s="164"/>
      <c r="AC82" s="164"/>
      <c r="AD82" s="164"/>
      <c r="AE82" s="164"/>
      <c r="AF82" s="164"/>
      <c r="AG82" s="164"/>
      <c r="AH82" s="164"/>
      <c r="AI82" s="164"/>
      <c r="AJ82" s="164"/>
      <c r="AK82" s="164"/>
      <c r="AL82" s="164"/>
      <c r="AM82" s="164"/>
      <c r="AN82" s="164"/>
      <c r="AO82" s="164"/>
      <c r="AP82" s="164"/>
      <c r="AQ82" s="164"/>
      <c r="AR82" s="164"/>
      <c r="AS82" s="164"/>
      <c r="AT82" s="164"/>
      <c r="AU82" s="178"/>
    </row>
    <row r="83" spans="1:47" ht="60" customHeight="1" x14ac:dyDescent="0.35">
      <c r="A83" s="174" t="s">
        <v>4400</v>
      </c>
      <c r="B83" s="148" t="s">
        <v>4256</v>
      </c>
      <c r="C83" s="149" t="s">
        <v>4507</v>
      </c>
      <c r="D83" s="152" t="s">
        <v>4508</v>
      </c>
      <c r="E83" s="155"/>
      <c r="F83" s="158" t="s">
        <v>28</v>
      </c>
      <c r="G83" s="161" t="str">
        <f>IF(COUNTIF(H83:AU83,"&lt;&gt;")=0,"",SUMPRODUCT(((Recommendations[ImplStatus]="Implemented")+(Recommendations[ImplStatus]="Compensated"))*ISNUMBER(MATCH(Recommendations[Id],H83:AU83,0)))/COUNTIF(H83:AU83,"&lt;&gt;"))</f>
        <v/>
      </c>
      <c r="H83" s="164"/>
      <c r="I83" s="164"/>
      <c r="J83" s="164"/>
      <c r="K83" s="164"/>
      <c r="L83" s="164"/>
      <c r="M83" s="164"/>
      <c r="N83" s="164"/>
      <c r="O83" s="164"/>
      <c r="P83" s="164"/>
      <c r="Q83" s="164"/>
      <c r="R83" s="164"/>
      <c r="S83" s="164"/>
      <c r="T83" s="164"/>
      <c r="U83" s="164"/>
      <c r="V83" s="164"/>
      <c r="W83" s="164"/>
      <c r="X83" s="164"/>
      <c r="Y83" s="164"/>
      <c r="Z83" s="164"/>
      <c r="AA83" s="164"/>
      <c r="AB83" s="164"/>
      <c r="AC83" s="164"/>
      <c r="AD83" s="164"/>
      <c r="AE83" s="164"/>
      <c r="AF83" s="164"/>
      <c r="AG83" s="164"/>
      <c r="AH83" s="164"/>
      <c r="AI83" s="164"/>
      <c r="AJ83" s="164"/>
      <c r="AK83" s="164"/>
      <c r="AL83" s="164"/>
      <c r="AM83" s="164"/>
      <c r="AN83" s="164"/>
      <c r="AO83" s="164"/>
      <c r="AP83" s="164"/>
      <c r="AQ83" s="164"/>
      <c r="AR83" s="164"/>
      <c r="AS83" s="164"/>
      <c r="AT83" s="164"/>
      <c r="AU83" s="178"/>
    </row>
    <row r="84" spans="1:47" ht="60" customHeight="1" x14ac:dyDescent="0.35">
      <c r="A84" s="174" t="s">
        <v>4400</v>
      </c>
      <c r="B84" s="148" t="s">
        <v>4256</v>
      </c>
      <c r="C84" s="149" t="s">
        <v>4509</v>
      </c>
      <c r="D84" s="152" t="s">
        <v>4510</v>
      </c>
      <c r="E84" s="155"/>
      <c r="F84" s="158" t="s">
        <v>28</v>
      </c>
      <c r="G84" s="161" t="str">
        <f>IF(COUNTIF(H84:AU84,"&lt;&gt;")=0,"",SUMPRODUCT(((Recommendations[ImplStatus]="Implemented")+(Recommendations[ImplStatus]="Compensated"))*ISNUMBER(MATCH(Recommendations[Id],H84:AU84,0)))/COUNTIF(H84:AU84,"&lt;&gt;"))</f>
        <v/>
      </c>
      <c r="H84" s="164"/>
      <c r="I84" s="164"/>
      <c r="J84" s="164"/>
      <c r="K84" s="164"/>
      <c r="L84" s="164"/>
      <c r="M84" s="164"/>
      <c r="N84" s="164"/>
      <c r="O84" s="164"/>
      <c r="P84" s="164"/>
      <c r="Q84" s="164"/>
      <c r="R84" s="164"/>
      <c r="S84" s="164"/>
      <c r="T84" s="164"/>
      <c r="U84" s="164"/>
      <c r="V84" s="164"/>
      <c r="W84" s="164"/>
      <c r="X84" s="164"/>
      <c r="Y84" s="164"/>
      <c r="Z84" s="164"/>
      <c r="AA84" s="164"/>
      <c r="AB84" s="164"/>
      <c r="AC84" s="164"/>
      <c r="AD84" s="164"/>
      <c r="AE84" s="164"/>
      <c r="AF84" s="164"/>
      <c r="AG84" s="164"/>
      <c r="AH84" s="164"/>
      <c r="AI84" s="164"/>
      <c r="AJ84" s="164"/>
      <c r="AK84" s="164"/>
      <c r="AL84" s="164"/>
      <c r="AM84" s="164"/>
      <c r="AN84" s="164"/>
      <c r="AO84" s="164"/>
      <c r="AP84" s="164"/>
      <c r="AQ84" s="164"/>
      <c r="AR84" s="164"/>
      <c r="AS84" s="164"/>
      <c r="AT84" s="164"/>
      <c r="AU84" s="178"/>
    </row>
    <row r="85" spans="1:47" ht="60" customHeight="1" x14ac:dyDescent="0.35">
      <c r="A85" s="174" t="s">
        <v>4400</v>
      </c>
      <c r="B85" s="148" t="s">
        <v>4256</v>
      </c>
      <c r="C85" s="149" t="s">
        <v>4511</v>
      </c>
      <c r="D85" s="152" t="s">
        <v>4512</v>
      </c>
      <c r="E85" s="155"/>
      <c r="F85" s="158" t="s">
        <v>28</v>
      </c>
      <c r="G85" s="161" t="str">
        <f>IF(COUNTIF(H85:AU85,"&lt;&gt;")=0,"",SUMPRODUCT(((Recommendations[ImplStatus]="Implemented")+(Recommendations[ImplStatus]="Compensated"))*ISNUMBER(MATCH(Recommendations[Id],H85:AU85,0)))/COUNTIF(H85:AU85,"&lt;&gt;"))</f>
        <v/>
      </c>
      <c r="H85" s="164"/>
      <c r="I85" s="164"/>
      <c r="J85" s="164"/>
      <c r="K85" s="164"/>
      <c r="L85" s="164"/>
      <c r="M85" s="164"/>
      <c r="N85" s="164"/>
      <c r="O85" s="164"/>
      <c r="P85" s="164"/>
      <c r="Q85" s="164"/>
      <c r="R85" s="164"/>
      <c r="S85" s="164"/>
      <c r="T85" s="164"/>
      <c r="U85" s="164"/>
      <c r="V85" s="164"/>
      <c r="W85" s="164"/>
      <c r="X85" s="164"/>
      <c r="Y85" s="164"/>
      <c r="Z85" s="164"/>
      <c r="AA85" s="164"/>
      <c r="AB85" s="164"/>
      <c r="AC85" s="164"/>
      <c r="AD85" s="164"/>
      <c r="AE85" s="164"/>
      <c r="AF85" s="164"/>
      <c r="AG85" s="164"/>
      <c r="AH85" s="164"/>
      <c r="AI85" s="164"/>
      <c r="AJ85" s="164"/>
      <c r="AK85" s="164"/>
      <c r="AL85" s="164"/>
      <c r="AM85" s="164"/>
      <c r="AN85" s="164"/>
      <c r="AO85" s="164"/>
      <c r="AP85" s="164"/>
      <c r="AQ85" s="164"/>
      <c r="AR85" s="164"/>
      <c r="AS85" s="164"/>
      <c r="AT85" s="164"/>
      <c r="AU85" s="178"/>
    </row>
    <row r="86" spans="1:47" ht="60" customHeight="1" x14ac:dyDescent="0.35">
      <c r="A86" s="174" t="s">
        <v>4400</v>
      </c>
      <c r="B86" s="148" t="s">
        <v>4256</v>
      </c>
      <c r="C86" s="149" t="s">
        <v>4513</v>
      </c>
      <c r="D86" s="152" t="s">
        <v>4514</v>
      </c>
      <c r="E86" s="155"/>
      <c r="F86" s="158" t="s">
        <v>28</v>
      </c>
      <c r="G86" s="161" t="str">
        <f>IF(COUNTIF(H86:AU86,"&lt;&gt;")=0,"",SUMPRODUCT(((Recommendations[ImplStatus]="Implemented")+(Recommendations[ImplStatus]="Compensated"))*ISNUMBER(MATCH(Recommendations[Id],H86:AU86,0)))/COUNTIF(H86:AU86,"&lt;&gt;"))</f>
        <v/>
      </c>
      <c r="H86" s="164"/>
      <c r="I86" s="164"/>
      <c r="J86" s="164"/>
      <c r="K86" s="164"/>
      <c r="L86" s="164"/>
      <c r="M86" s="164"/>
      <c r="N86" s="164"/>
      <c r="O86" s="164"/>
      <c r="P86" s="164"/>
      <c r="Q86" s="164"/>
      <c r="R86" s="164"/>
      <c r="S86" s="164"/>
      <c r="T86" s="164"/>
      <c r="U86" s="164"/>
      <c r="V86" s="164"/>
      <c r="W86" s="164"/>
      <c r="X86" s="164"/>
      <c r="Y86" s="164"/>
      <c r="Z86" s="164"/>
      <c r="AA86" s="164"/>
      <c r="AB86" s="164"/>
      <c r="AC86" s="164"/>
      <c r="AD86" s="164"/>
      <c r="AE86" s="164"/>
      <c r="AF86" s="164"/>
      <c r="AG86" s="164"/>
      <c r="AH86" s="164"/>
      <c r="AI86" s="164"/>
      <c r="AJ86" s="164"/>
      <c r="AK86" s="164"/>
      <c r="AL86" s="164"/>
      <c r="AM86" s="164"/>
      <c r="AN86" s="164"/>
      <c r="AO86" s="164"/>
      <c r="AP86" s="164"/>
      <c r="AQ86" s="164"/>
      <c r="AR86" s="164"/>
      <c r="AS86" s="164"/>
      <c r="AT86" s="164"/>
      <c r="AU86" s="178"/>
    </row>
    <row r="87" spans="1:47" ht="60" customHeight="1" outlineLevel="1" x14ac:dyDescent="0.35">
      <c r="A87" s="172" t="s">
        <v>4515</v>
      </c>
      <c r="B87" s="146" t="s">
        <v>28</v>
      </c>
      <c r="C87" s="144" t="s">
        <v>4516</v>
      </c>
      <c r="D87" s="150" t="s">
        <v>4517</v>
      </c>
      <c r="E87" s="153" t="s">
        <v>28</v>
      </c>
      <c r="F87" s="156" t="s">
        <v>28</v>
      </c>
      <c r="G87" s="159" t="str">
        <f>IF(COUNTIF(H87:AU87,"&lt;&gt;")=0,"",SUMPRODUCT(((Recommendations[ImplStatus]="Implemented")+(Recommendations[ImplStatus]="Compensated"))*ISNUMBER(MATCH(Recommendations[Id],H87:AU87,0)))/COUNTIF(H87:AU87,"&lt;&gt;"))</f>
        <v/>
      </c>
      <c r="H87" s="162"/>
      <c r="I87" s="162"/>
      <c r="J87" s="162"/>
      <c r="K87" s="162"/>
      <c r="L87" s="162"/>
      <c r="M87" s="162"/>
      <c r="N87" s="162"/>
      <c r="O87" s="162"/>
      <c r="P87" s="162"/>
      <c r="Q87" s="162"/>
      <c r="R87" s="162"/>
      <c r="S87" s="162"/>
      <c r="T87" s="162"/>
      <c r="U87" s="162"/>
      <c r="V87" s="162"/>
      <c r="W87" s="162"/>
      <c r="X87" s="162"/>
      <c r="Y87" s="162"/>
      <c r="Z87" s="162"/>
      <c r="AA87" s="162"/>
      <c r="AB87" s="162"/>
      <c r="AC87" s="162"/>
      <c r="AD87" s="162"/>
      <c r="AE87" s="162"/>
      <c r="AF87" s="162"/>
      <c r="AG87" s="162"/>
      <c r="AH87" s="162"/>
      <c r="AI87" s="162"/>
      <c r="AJ87" s="162"/>
      <c r="AK87" s="162"/>
      <c r="AL87" s="162"/>
      <c r="AM87" s="162"/>
      <c r="AN87" s="162"/>
      <c r="AO87" s="162"/>
      <c r="AP87" s="162"/>
      <c r="AQ87" s="162"/>
      <c r="AR87" s="162"/>
      <c r="AS87" s="162"/>
      <c r="AT87" s="162"/>
      <c r="AU87" s="176"/>
    </row>
    <row r="88" spans="1:47" ht="60" customHeight="1" outlineLevel="1" x14ac:dyDescent="0.35">
      <c r="A88" s="173" t="s">
        <v>4515</v>
      </c>
      <c r="B88" s="147" t="s">
        <v>4518</v>
      </c>
      <c r="C88" s="145" t="s">
        <v>4519</v>
      </c>
      <c r="D88" s="151" t="s">
        <v>4520</v>
      </c>
      <c r="E88" s="154" t="s">
        <v>28</v>
      </c>
      <c r="F88" s="157" t="s">
        <v>28</v>
      </c>
      <c r="G88" s="160" t="str">
        <f>IF(COUNTIF(H88:AU88,"&lt;&gt;")=0,"",SUMPRODUCT(((Recommendations[ImplStatus]="Implemented")+(Recommendations[ImplStatus]="Compensated"))*ISNUMBER(MATCH(Recommendations[Id],H88:AU88,0)))/COUNTIF(H88:AU88,"&lt;&gt;"))</f>
        <v/>
      </c>
      <c r="H88" s="163"/>
      <c r="I88" s="163"/>
      <c r="J88" s="163"/>
      <c r="K88" s="163"/>
      <c r="L88" s="163"/>
      <c r="M88" s="163"/>
      <c r="N88" s="163"/>
      <c r="O88" s="163"/>
      <c r="P88" s="163"/>
      <c r="Q88" s="163"/>
      <c r="R88" s="163"/>
      <c r="S88" s="163"/>
      <c r="T88" s="163"/>
      <c r="U88" s="163"/>
      <c r="V88" s="163"/>
      <c r="W88" s="163"/>
      <c r="X88" s="163"/>
      <c r="Y88" s="163"/>
      <c r="Z88" s="163"/>
      <c r="AA88" s="163"/>
      <c r="AB88" s="163"/>
      <c r="AC88" s="163"/>
      <c r="AD88" s="163"/>
      <c r="AE88" s="163"/>
      <c r="AF88" s="163"/>
      <c r="AG88" s="163"/>
      <c r="AH88" s="163"/>
      <c r="AI88" s="163"/>
      <c r="AJ88" s="163"/>
      <c r="AK88" s="163"/>
      <c r="AL88" s="163"/>
      <c r="AM88" s="163"/>
      <c r="AN88" s="163"/>
      <c r="AO88" s="163"/>
      <c r="AP88" s="163"/>
      <c r="AQ88" s="163"/>
      <c r="AR88" s="163"/>
      <c r="AS88" s="163"/>
      <c r="AT88" s="163"/>
      <c r="AU88" s="177"/>
    </row>
    <row r="89" spans="1:47" ht="60" customHeight="1" x14ac:dyDescent="0.35">
      <c r="A89" s="174" t="s">
        <v>4515</v>
      </c>
      <c r="B89" s="148" t="s">
        <v>4518</v>
      </c>
      <c r="C89" s="149" t="s">
        <v>4521</v>
      </c>
      <c r="D89" s="152" t="s">
        <v>4522</v>
      </c>
      <c r="E89" s="155" t="s">
        <v>4523</v>
      </c>
      <c r="F89" s="158" t="s">
        <v>4292</v>
      </c>
      <c r="G89" s="161">
        <f>IF(COUNTIF(H89:AU89,"&lt;&gt;")=0,"",SUMPRODUCT(((Recommendations[ImplStatus]="Implemented")+(Recommendations[ImplStatus]="Compensated"))*ISNUMBER(MATCH(Recommendations[Id],H89:AU89,0)))/COUNTIF(H89:AU89,"&lt;&gt;"))</f>
        <v>0</v>
      </c>
      <c r="H89" s="164" t="s">
        <v>165</v>
      </c>
      <c r="I89" s="164" t="s">
        <v>173</v>
      </c>
      <c r="J89" s="164" t="s">
        <v>181</v>
      </c>
      <c r="K89" s="164" t="s">
        <v>288</v>
      </c>
      <c r="L89" s="164" t="s">
        <v>296</v>
      </c>
      <c r="M89" s="164" t="s">
        <v>419</v>
      </c>
      <c r="N89" s="164" t="s">
        <v>422</v>
      </c>
      <c r="O89" s="164" t="s">
        <v>430</v>
      </c>
      <c r="P89" s="164" t="s">
        <v>437</v>
      </c>
      <c r="Q89" s="164" t="s">
        <v>440</v>
      </c>
      <c r="R89" s="164" t="s">
        <v>446</v>
      </c>
      <c r="S89" s="164" t="s">
        <v>453</v>
      </c>
      <c r="T89" s="164" t="s">
        <v>482</v>
      </c>
      <c r="U89" s="164" t="s">
        <v>485</v>
      </c>
      <c r="V89" s="164" t="s">
        <v>493</v>
      </c>
      <c r="W89" s="164" t="s">
        <v>501</v>
      </c>
      <c r="X89" s="164" t="s">
        <v>504</v>
      </c>
      <c r="Y89" s="164" t="s">
        <v>507</v>
      </c>
      <c r="Z89" s="164" t="s">
        <v>570</v>
      </c>
      <c r="AA89" s="164" t="s">
        <v>578</v>
      </c>
      <c r="AB89" s="164" t="s">
        <v>585</v>
      </c>
      <c r="AC89" s="164" t="s">
        <v>592</v>
      </c>
      <c r="AD89" s="164" t="s">
        <v>603</v>
      </c>
      <c r="AE89" s="164" t="s">
        <v>611</v>
      </c>
      <c r="AF89" s="164" t="s">
        <v>617</v>
      </c>
      <c r="AG89" s="164" t="s">
        <v>625</v>
      </c>
      <c r="AH89" s="164" t="s">
        <v>633</v>
      </c>
      <c r="AI89" s="164" t="s">
        <v>640</v>
      </c>
      <c r="AJ89" s="164" t="s">
        <v>648</v>
      </c>
      <c r="AK89" s="164" t="s">
        <v>655</v>
      </c>
      <c r="AL89" s="164" t="s">
        <v>1052</v>
      </c>
      <c r="AM89" s="164" t="s">
        <v>1160</v>
      </c>
      <c r="AN89" s="164" t="s">
        <v>1185</v>
      </c>
      <c r="AO89" s="164" t="s">
        <v>1191</v>
      </c>
      <c r="AP89" s="164" t="s">
        <v>1235</v>
      </c>
      <c r="AQ89" s="164" t="s">
        <v>1361</v>
      </c>
      <c r="AR89" s="164" t="s">
        <v>1369</v>
      </c>
      <c r="AS89" s="164" t="s">
        <v>1476</v>
      </c>
      <c r="AT89" s="164" t="s">
        <v>1484</v>
      </c>
      <c r="AU89" s="178" t="s">
        <v>1491</v>
      </c>
    </row>
    <row r="90" spans="1:47" ht="60" customHeight="1" x14ac:dyDescent="0.35">
      <c r="A90" s="174" t="s">
        <v>4515</v>
      </c>
      <c r="B90" s="148" t="s">
        <v>4518</v>
      </c>
      <c r="C90" s="149" t="s">
        <v>4524</v>
      </c>
      <c r="D90" s="152" t="s">
        <v>4525</v>
      </c>
      <c r="E90" s="155" t="s">
        <v>4526</v>
      </c>
      <c r="F90" s="158" t="s">
        <v>4296</v>
      </c>
      <c r="G90" s="161">
        <f>IF(COUNTIF(H90:AU90,"&lt;&gt;")=0,"",SUMPRODUCT(((Recommendations[ImplStatus]="Implemented")+(Recommendations[ImplStatus]="Compensated"))*ISNUMBER(MATCH(Recommendations[Id],H90:AU90,0)))/COUNTIF(H90:AU90,"&lt;&gt;"))</f>
        <v>0</v>
      </c>
      <c r="H90" s="164" t="s">
        <v>482</v>
      </c>
      <c r="I90" s="164" t="s">
        <v>485</v>
      </c>
      <c r="J90" s="164" t="s">
        <v>501</v>
      </c>
      <c r="K90" s="164" t="s">
        <v>504</v>
      </c>
      <c r="L90" s="164" t="s">
        <v>507</v>
      </c>
      <c r="M90" s="164" t="s">
        <v>1430</v>
      </c>
      <c r="N90" s="164" t="s">
        <v>2297</v>
      </c>
      <c r="O90" s="164"/>
      <c r="P90" s="164"/>
      <c r="Q90" s="164"/>
      <c r="R90" s="164"/>
      <c r="S90" s="164"/>
      <c r="T90" s="164"/>
      <c r="U90" s="164"/>
      <c r="V90" s="164"/>
      <c r="W90" s="164"/>
      <c r="X90" s="164"/>
      <c r="Y90" s="164"/>
      <c r="Z90" s="164"/>
      <c r="AA90" s="164"/>
      <c r="AB90" s="164"/>
      <c r="AC90" s="164"/>
      <c r="AD90" s="164"/>
      <c r="AE90" s="164"/>
      <c r="AF90" s="164"/>
      <c r="AG90" s="164"/>
      <c r="AH90" s="164"/>
      <c r="AI90" s="164"/>
      <c r="AJ90" s="164"/>
      <c r="AK90" s="164"/>
      <c r="AL90" s="164"/>
      <c r="AM90" s="164"/>
      <c r="AN90" s="164"/>
      <c r="AO90" s="164"/>
      <c r="AP90" s="164"/>
      <c r="AQ90" s="164"/>
      <c r="AR90" s="164"/>
      <c r="AS90" s="164"/>
      <c r="AT90" s="164"/>
      <c r="AU90" s="178"/>
    </row>
    <row r="91" spans="1:47" ht="60" customHeight="1" x14ac:dyDescent="0.35">
      <c r="A91" s="174" t="s">
        <v>4515</v>
      </c>
      <c r="B91" s="148" t="s">
        <v>4518</v>
      </c>
      <c r="C91" s="149" t="s">
        <v>4527</v>
      </c>
      <c r="D91" s="152" t="s">
        <v>4528</v>
      </c>
      <c r="E91" s="155" t="s">
        <v>4529</v>
      </c>
      <c r="F91" s="158" t="s">
        <v>4292</v>
      </c>
      <c r="G91" s="161" t="str">
        <f>IF(COUNTIF(H91:AU91,"&lt;&gt;")=0,"",SUMPRODUCT(((Recommendations[ImplStatus]="Implemented")+(Recommendations[ImplStatus]="Compensated"))*ISNUMBER(MATCH(Recommendations[Id],H91:AU91,0)))/COUNTIF(H91:AU91,"&lt;&gt;"))</f>
        <v/>
      </c>
      <c r="H91" s="164"/>
      <c r="I91" s="164"/>
      <c r="J91" s="164"/>
      <c r="K91" s="164"/>
      <c r="L91" s="164"/>
      <c r="M91" s="164"/>
      <c r="N91" s="164"/>
      <c r="O91" s="164"/>
      <c r="P91" s="164"/>
      <c r="Q91" s="164"/>
      <c r="R91" s="164"/>
      <c r="S91" s="164"/>
      <c r="T91" s="164"/>
      <c r="U91" s="164"/>
      <c r="V91" s="164"/>
      <c r="W91" s="164"/>
      <c r="X91" s="164"/>
      <c r="Y91" s="164"/>
      <c r="Z91" s="164"/>
      <c r="AA91" s="164"/>
      <c r="AB91" s="164"/>
      <c r="AC91" s="164"/>
      <c r="AD91" s="164"/>
      <c r="AE91" s="164"/>
      <c r="AF91" s="164"/>
      <c r="AG91" s="164"/>
      <c r="AH91" s="164"/>
      <c r="AI91" s="164"/>
      <c r="AJ91" s="164"/>
      <c r="AK91" s="164"/>
      <c r="AL91" s="164"/>
      <c r="AM91" s="164"/>
      <c r="AN91" s="164"/>
      <c r="AO91" s="164"/>
      <c r="AP91" s="164"/>
      <c r="AQ91" s="164"/>
      <c r="AR91" s="164"/>
      <c r="AS91" s="164"/>
      <c r="AT91" s="164"/>
      <c r="AU91" s="178"/>
    </row>
    <row r="92" spans="1:47" ht="60" customHeight="1" x14ac:dyDescent="0.35">
      <c r="A92" s="174" t="s">
        <v>4515</v>
      </c>
      <c r="B92" s="148" t="s">
        <v>4518</v>
      </c>
      <c r="C92" s="149" t="s">
        <v>4530</v>
      </c>
      <c r="D92" s="152" t="s">
        <v>4531</v>
      </c>
      <c r="E92" s="155" t="s">
        <v>4532</v>
      </c>
      <c r="F92" s="158" t="s">
        <v>4292</v>
      </c>
      <c r="G92" s="161" t="str">
        <f>IF(COUNTIF(H92:AU92,"&lt;&gt;")=0,"",SUMPRODUCT(((Recommendations[ImplStatus]="Implemented")+(Recommendations[ImplStatus]="Compensated"))*ISNUMBER(MATCH(Recommendations[Id],H92:AU92,0)))/COUNTIF(H92:AU92,"&lt;&gt;"))</f>
        <v/>
      </c>
      <c r="H92" s="164"/>
      <c r="I92" s="164"/>
      <c r="J92" s="164"/>
      <c r="K92" s="164"/>
      <c r="L92" s="164"/>
      <c r="M92" s="164"/>
      <c r="N92" s="164"/>
      <c r="O92" s="164"/>
      <c r="P92" s="164"/>
      <c r="Q92" s="164"/>
      <c r="R92" s="164"/>
      <c r="S92" s="164"/>
      <c r="T92" s="164"/>
      <c r="U92" s="164"/>
      <c r="V92" s="164"/>
      <c r="W92" s="164"/>
      <c r="X92" s="164"/>
      <c r="Y92" s="164"/>
      <c r="Z92" s="164"/>
      <c r="AA92" s="164"/>
      <c r="AB92" s="164"/>
      <c r="AC92" s="164"/>
      <c r="AD92" s="164"/>
      <c r="AE92" s="164"/>
      <c r="AF92" s="164"/>
      <c r="AG92" s="164"/>
      <c r="AH92" s="164"/>
      <c r="AI92" s="164"/>
      <c r="AJ92" s="164"/>
      <c r="AK92" s="164"/>
      <c r="AL92" s="164"/>
      <c r="AM92" s="164"/>
      <c r="AN92" s="164"/>
      <c r="AO92" s="164"/>
      <c r="AP92" s="164"/>
      <c r="AQ92" s="164"/>
      <c r="AR92" s="164"/>
      <c r="AS92" s="164"/>
      <c r="AT92" s="164"/>
      <c r="AU92" s="178"/>
    </row>
    <row r="93" spans="1:47" ht="60" customHeight="1" x14ac:dyDescent="0.35">
      <c r="A93" s="174" t="s">
        <v>4515</v>
      </c>
      <c r="B93" s="148" t="s">
        <v>4518</v>
      </c>
      <c r="C93" s="149" t="s">
        <v>4533</v>
      </c>
      <c r="D93" s="152" t="s">
        <v>4534</v>
      </c>
      <c r="E93" s="155" t="s">
        <v>4535</v>
      </c>
      <c r="F93" s="158" t="s">
        <v>4292</v>
      </c>
      <c r="G93" s="161">
        <f>IF(COUNTIF(H93:AU93,"&lt;&gt;")=0,"",SUMPRODUCT(((Recommendations[ImplStatus]="Implemented")+(Recommendations[ImplStatus]="Compensated"))*ISNUMBER(MATCH(Recommendations[Id],H93:AU93,0)))/COUNTIF(H93:AU93,"&lt;&gt;"))</f>
        <v>0</v>
      </c>
      <c r="H93" s="164" t="s">
        <v>251</v>
      </c>
      <c r="I93" s="164" t="s">
        <v>259</v>
      </c>
      <c r="J93" s="164" t="s">
        <v>267</v>
      </c>
      <c r="K93" s="164" t="s">
        <v>275</v>
      </c>
      <c r="L93" s="164" t="s">
        <v>282</v>
      </c>
      <c r="M93" s="164" t="s">
        <v>285</v>
      </c>
      <c r="N93" s="164" t="s">
        <v>304</v>
      </c>
      <c r="O93" s="164" t="s">
        <v>329</v>
      </c>
      <c r="P93" s="164" t="s">
        <v>337</v>
      </c>
      <c r="Q93" s="164" t="s">
        <v>345</v>
      </c>
      <c r="R93" s="164" t="s">
        <v>353</v>
      </c>
      <c r="S93" s="164" t="s">
        <v>361</v>
      </c>
      <c r="T93" s="164" t="s">
        <v>368</v>
      </c>
      <c r="U93" s="164" t="s">
        <v>376</v>
      </c>
      <c r="V93" s="164" t="s">
        <v>460</v>
      </c>
      <c r="W93" s="164" t="s">
        <v>1076</v>
      </c>
      <c r="X93" s="164" t="s">
        <v>1284</v>
      </c>
      <c r="Y93" s="164" t="s">
        <v>1326</v>
      </c>
      <c r="Z93" s="164" t="s">
        <v>1333</v>
      </c>
      <c r="AA93" s="164" t="s">
        <v>1340</v>
      </c>
      <c r="AB93" s="164" t="s">
        <v>1639</v>
      </c>
      <c r="AC93" s="164" t="s">
        <v>1655</v>
      </c>
      <c r="AD93" s="164" t="s">
        <v>1768</v>
      </c>
      <c r="AE93" s="164" t="s">
        <v>1775</v>
      </c>
      <c r="AF93" s="164" t="s">
        <v>1818</v>
      </c>
      <c r="AG93" s="164" t="s">
        <v>1952</v>
      </c>
      <c r="AH93" s="164" t="s">
        <v>2101</v>
      </c>
      <c r="AI93" s="164" t="s">
        <v>2108</v>
      </c>
      <c r="AJ93" s="164" t="s">
        <v>2140</v>
      </c>
      <c r="AK93" s="164" t="s">
        <v>2145</v>
      </c>
      <c r="AL93" s="164" t="s">
        <v>2152</v>
      </c>
      <c r="AM93" s="164" t="s">
        <v>2158</v>
      </c>
      <c r="AN93" s="164" t="s">
        <v>2165</v>
      </c>
      <c r="AO93" s="164" t="s">
        <v>2170</v>
      </c>
      <c r="AP93" s="164" t="s">
        <v>2175</v>
      </c>
      <c r="AQ93" s="164" t="s">
        <v>2181</v>
      </c>
      <c r="AR93" s="164" t="s">
        <v>2186</v>
      </c>
      <c r="AS93" s="164" t="s">
        <v>2192</v>
      </c>
      <c r="AT93" s="164" t="s">
        <v>2199</v>
      </c>
      <c r="AU93" s="178" t="s">
        <v>2205</v>
      </c>
    </row>
    <row r="94" spans="1:47" ht="60" customHeight="1" x14ac:dyDescent="0.35">
      <c r="A94" s="174" t="s">
        <v>4515</v>
      </c>
      <c r="B94" s="148" t="s">
        <v>4518</v>
      </c>
      <c r="C94" s="149" t="s">
        <v>4536</v>
      </c>
      <c r="D94" s="152" t="s">
        <v>4537</v>
      </c>
      <c r="E94" s="155" t="s">
        <v>4538</v>
      </c>
      <c r="F94" s="158" t="s">
        <v>4296</v>
      </c>
      <c r="G94" s="161" t="str">
        <f>IF(COUNTIF(H94:AU94,"&lt;&gt;")=0,"",SUMPRODUCT(((Recommendations[ImplStatus]="Implemented")+(Recommendations[ImplStatus]="Compensated"))*ISNUMBER(MATCH(Recommendations[Id],H94:AU94,0)))/COUNTIF(H94:AU94,"&lt;&gt;"))</f>
        <v/>
      </c>
      <c r="H94" s="164"/>
      <c r="I94" s="164"/>
      <c r="J94" s="164"/>
      <c r="K94" s="164"/>
      <c r="L94" s="164"/>
      <c r="M94" s="164"/>
      <c r="N94" s="164"/>
      <c r="O94" s="164"/>
      <c r="P94" s="164"/>
      <c r="Q94" s="164"/>
      <c r="R94" s="164"/>
      <c r="S94" s="164"/>
      <c r="T94" s="164"/>
      <c r="U94" s="164"/>
      <c r="V94" s="164"/>
      <c r="W94" s="164"/>
      <c r="X94" s="164"/>
      <c r="Y94" s="164"/>
      <c r="Z94" s="164"/>
      <c r="AA94" s="164"/>
      <c r="AB94" s="164"/>
      <c r="AC94" s="164"/>
      <c r="AD94" s="164"/>
      <c r="AE94" s="164"/>
      <c r="AF94" s="164"/>
      <c r="AG94" s="164"/>
      <c r="AH94" s="164"/>
      <c r="AI94" s="164"/>
      <c r="AJ94" s="164"/>
      <c r="AK94" s="164"/>
      <c r="AL94" s="164"/>
      <c r="AM94" s="164"/>
      <c r="AN94" s="164"/>
      <c r="AO94" s="164"/>
      <c r="AP94" s="164"/>
      <c r="AQ94" s="164"/>
      <c r="AR94" s="164"/>
      <c r="AS94" s="164"/>
      <c r="AT94" s="164"/>
      <c r="AU94" s="178"/>
    </row>
    <row r="95" spans="1:47" ht="60" customHeight="1" outlineLevel="1" x14ac:dyDescent="0.35">
      <c r="A95" s="173" t="s">
        <v>4515</v>
      </c>
      <c r="B95" s="147" t="s">
        <v>4539</v>
      </c>
      <c r="C95" s="145" t="s">
        <v>4540</v>
      </c>
      <c r="D95" s="151"/>
      <c r="E95" s="154" t="s">
        <v>28</v>
      </c>
      <c r="F95" s="157" t="s">
        <v>28</v>
      </c>
      <c r="G95" s="160" t="str">
        <f>IF(COUNTIF(H95:AU95,"&lt;&gt;")=0,"",SUMPRODUCT(((Recommendations[ImplStatus]="Implemented")+(Recommendations[ImplStatus]="Compensated"))*ISNUMBER(MATCH(Recommendations[Id],H95:AU95,0)))/COUNTIF(H95:AU95,"&lt;&gt;"))</f>
        <v/>
      </c>
      <c r="H95" s="163"/>
      <c r="I95" s="163"/>
      <c r="J95" s="163"/>
      <c r="K95" s="163"/>
      <c r="L95" s="163"/>
      <c r="M95" s="163"/>
      <c r="N95" s="163"/>
      <c r="O95" s="163"/>
      <c r="P95" s="163"/>
      <c r="Q95" s="163"/>
      <c r="R95" s="163"/>
      <c r="S95" s="163"/>
      <c r="T95" s="163"/>
      <c r="U95" s="163"/>
      <c r="V95" s="163"/>
      <c r="W95" s="163"/>
      <c r="X95" s="163"/>
      <c r="Y95" s="163"/>
      <c r="Z95" s="163"/>
      <c r="AA95" s="163"/>
      <c r="AB95" s="163"/>
      <c r="AC95" s="163"/>
      <c r="AD95" s="163"/>
      <c r="AE95" s="163"/>
      <c r="AF95" s="163"/>
      <c r="AG95" s="163"/>
      <c r="AH95" s="163"/>
      <c r="AI95" s="163"/>
      <c r="AJ95" s="163"/>
      <c r="AK95" s="163"/>
      <c r="AL95" s="163"/>
      <c r="AM95" s="163"/>
      <c r="AN95" s="163"/>
      <c r="AO95" s="163"/>
      <c r="AP95" s="163"/>
      <c r="AQ95" s="163"/>
      <c r="AR95" s="163"/>
      <c r="AS95" s="163"/>
      <c r="AT95" s="163"/>
      <c r="AU95" s="177"/>
    </row>
    <row r="96" spans="1:47" ht="60" customHeight="1" x14ac:dyDescent="0.35">
      <c r="A96" s="174" t="s">
        <v>4515</v>
      </c>
      <c r="B96" s="148" t="s">
        <v>4539</v>
      </c>
      <c r="C96" s="149" t="s">
        <v>4541</v>
      </c>
      <c r="D96" s="152" t="s">
        <v>4542</v>
      </c>
      <c r="E96" s="155"/>
      <c r="F96" s="158" t="s">
        <v>28</v>
      </c>
      <c r="G96" s="161" t="str">
        <f>IF(COUNTIF(H96:AU96,"&lt;&gt;")=0,"",SUMPRODUCT(((Recommendations[ImplStatus]="Implemented")+(Recommendations[ImplStatus]="Compensated"))*ISNUMBER(MATCH(Recommendations[Id],H96:AU96,0)))/COUNTIF(H96:AU96,"&lt;&gt;"))</f>
        <v/>
      </c>
      <c r="H96" s="164"/>
      <c r="I96" s="164"/>
      <c r="J96" s="164"/>
      <c r="K96" s="164"/>
      <c r="L96" s="164"/>
      <c r="M96" s="164"/>
      <c r="N96" s="164"/>
      <c r="O96" s="164"/>
      <c r="P96" s="164"/>
      <c r="Q96" s="164"/>
      <c r="R96" s="164"/>
      <c r="S96" s="164"/>
      <c r="T96" s="164"/>
      <c r="U96" s="164"/>
      <c r="V96" s="164"/>
      <c r="W96" s="164"/>
      <c r="X96" s="164"/>
      <c r="Y96" s="164"/>
      <c r="Z96" s="164"/>
      <c r="AA96" s="164"/>
      <c r="AB96" s="164"/>
      <c r="AC96" s="164"/>
      <c r="AD96" s="164"/>
      <c r="AE96" s="164"/>
      <c r="AF96" s="164"/>
      <c r="AG96" s="164"/>
      <c r="AH96" s="164"/>
      <c r="AI96" s="164"/>
      <c r="AJ96" s="164"/>
      <c r="AK96" s="164"/>
      <c r="AL96" s="164"/>
      <c r="AM96" s="164"/>
      <c r="AN96" s="164"/>
      <c r="AO96" s="164"/>
      <c r="AP96" s="164"/>
      <c r="AQ96" s="164"/>
      <c r="AR96" s="164"/>
      <c r="AS96" s="164"/>
      <c r="AT96" s="164"/>
      <c r="AU96" s="178"/>
    </row>
    <row r="97" spans="1:47" ht="60" customHeight="1" x14ac:dyDescent="0.35">
      <c r="A97" s="174" t="s">
        <v>4515</v>
      </c>
      <c r="B97" s="148" t="s">
        <v>4539</v>
      </c>
      <c r="C97" s="149" t="s">
        <v>4543</v>
      </c>
      <c r="D97" s="152" t="s">
        <v>4544</v>
      </c>
      <c r="E97" s="155"/>
      <c r="F97" s="158" t="s">
        <v>28</v>
      </c>
      <c r="G97" s="161" t="str">
        <f>IF(COUNTIF(H97:AU97,"&lt;&gt;")=0,"",SUMPRODUCT(((Recommendations[ImplStatus]="Implemented")+(Recommendations[ImplStatus]="Compensated"))*ISNUMBER(MATCH(Recommendations[Id],H97:AU97,0)))/COUNTIF(H97:AU97,"&lt;&gt;"))</f>
        <v/>
      </c>
      <c r="H97" s="164"/>
      <c r="I97" s="164"/>
      <c r="J97" s="164"/>
      <c r="K97" s="164"/>
      <c r="L97" s="164"/>
      <c r="M97" s="164"/>
      <c r="N97" s="164"/>
      <c r="O97" s="164"/>
      <c r="P97" s="164"/>
      <c r="Q97" s="164"/>
      <c r="R97" s="164"/>
      <c r="S97" s="164"/>
      <c r="T97" s="164"/>
      <c r="U97" s="164"/>
      <c r="V97" s="164"/>
      <c r="W97" s="164"/>
      <c r="X97" s="164"/>
      <c r="Y97" s="164"/>
      <c r="Z97" s="164"/>
      <c r="AA97" s="164"/>
      <c r="AB97" s="164"/>
      <c r="AC97" s="164"/>
      <c r="AD97" s="164"/>
      <c r="AE97" s="164"/>
      <c r="AF97" s="164"/>
      <c r="AG97" s="164"/>
      <c r="AH97" s="164"/>
      <c r="AI97" s="164"/>
      <c r="AJ97" s="164"/>
      <c r="AK97" s="164"/>
      <c r="AL97" s="164"/>
      <c r="AM97" s="164"/>
      <c r="AN97" s="164"/>
      <c r="AO97" s="164"/>
      <c r="AP97" s="164"/>
      <c r="AQ97" s="164"/>
      <c r="AR97" s="164"/>
      <c r="AS97" s="164"/>
      <c r="AT97" s="164"/>
      <c r="AU97" s="178"/>
    </row>
    <row r="98" spans="1:47" ht="60" customHeight="1" x14ac:dyDescent="0.35">
      <c r="A98" s="174" t="s">
        <v>4515</v>
      </c>
      <c r="B98" s="148" t="s">
        <v>4539</v>
      </c>
      <c r="C98" s="149" t="s">
        <v>4545</v>
      </c>
      <c r="D98" s="152" t="s">
        <v>4546</v>
      </c>
      <c r="E98" s="155"/>
      <c r="F98" s="158" t="s">
        <v>28</v>
      </c>
      <c r="G98" s="161" t="str">
        <f>IF(COUNTIF(H98:AU98,"&lt;&gt;")=0,"",SUMPRODUCT(((Recommendations[ImplStatus]="Implemented")+(Recommendations[ImplStatus]="Compensated"))*ISNUMBER(MATCH(Recommendations[Id],H98:AU98,0)))/COUNTIF(H98:AU98,"&lt;&gt;"))</f>
        <v/>
      </c>
      <c r="H98" s="164"/>
      <c r="I98" s="164"/>
      <c r="J98" s="164"/>
      <c r="K98" s="164"/>
      <c r="L98" s="164"/>
      <c r="M98" s="164"/>
      <c r="N98" s="164"/>
      <c r="O98" s="164"/>
      <c r="P98" s="164"/>
      <c r="Q98" s="164"/>
      <c r="R98" s="164"/>
      <c r="S98" s="164"/>
      <c r="T98" s="164"/>
      <c r="U98" s="164"/>
      <c r="V98" s="164"/>
      <c r="W98" s="164"/>
      <c r="X98" s="164"/>
      <c r="Y98" s="164"/>
      <c r="Z98" s="164"/>
      <c r="AA98" s="164"/>
      <c r="AB98" s="164"/>
      <c r="AC98" s="164"/>
      <c r="AD98" s="164"/>
      <c r="AE98" s="164"/>
      <c r="AF98" s="164"/>
      <c r="AG98" s="164"/>
      <c r="AH98" s="164"/>
      <c r="AI98" s="164"/>
      <c r="AJ98" s="164"/>
      <c r="AK98" s="164"/>
      <c r="AL98" s="164"/>
      <c r="AM98" s="164"/>
      <c r="AN98" s="164"/>
      <c r="AO98" s="164"/>
      <c r="AP98" s="164"/>
      <c r="AQ98" s="164"/>
      <c r="AR98" s="164"/>
      <c r="AS98" s="164"/>
      <c r="AT98" s="164"/>
      <c r="AU98" s="178"/>
    </row>
    <row r="99" spans="1:47" ht="60" customHeight="1" x14ac:dyDescent="0.35">
      <c r="A99" s="174" t="s">
        <v>4515</v>
      </c>
      <c r="B99" s="148" t="s">
        <v>4539</v>
      </c>
      <c r="C99" s="149" t="s">
        <v>4547</v>
      </c>
      <c r="D99" s="152" t="s">
        <v>4548</v>
      </c>
      <c r="E99" s="155"/>
      <c r="F99" s="158" t="s">
        <v>28</v>
      </c>
      <c r="G99" s="161" t="str">
        <f>IF(COUNTIF(H99:AU99,"&lt;&gt;")=0,"",SUMPRODUCT(((Recommendations[ImplStatus]="Implemented")+(Recommendations[ImplStatus]="Compensated"))*ISNUMBER(MATCH(Recommendations[Id],H99:AU99,0)))/COUNTIF(H99:AU99,"&lt;&gt;"))</f>
        <v/>
      </c>
      <c r="H99" s="164"/>
      <c r="I99" s="164"/>
      <c r="J99" s="164"/>
      <c r="K99" s="164"/>
      <c r="L99" s="164"/>
      <c r="M99" s="164"/>
      <c r="N99" s="164"/>
      <c r="O99" s="164"/>
      <c r="P99" s="164"/>
      <c r="Q99" s="164"/>
      <c r="R99" s="164"/>
      <c r="S99" s="164"/>
      <c r="T99" s="164"/>
      <c r="U99" s="164"/>
      <c r="V99" s="164"/>
      <c r="W99" s="164"/>
      <c r="X99" s="164"/>
      <c r="Y99" s="164"/>
      <c r="Z99" s="164"/>
      <c r="AA99" s="164"/>
      <c r="AB99" s="164"/>
      <c r="AC99" s="164"/>
      <c r="AD99" s="164"/>
      <c r="AE99" s="164"/>
      <c r="AF99" s="164"/>
      <c r="AG99" s="164"/>
      <c r="AH99" s="164"/>
      <c r="AI99" s="164"/>
      <c r="AJ99" s="164"/>
      <c r="AK99" s="164"/>
      <c r="AL99" s="164"/>
      <c r="AM99" s="164"/>
      <c r="AN99" s="164"/>
      <c r="AO99" s="164"/>
      <c r="AP99" s="164"/>
      <c r="AQ99" s="164"/>
      <c r="AR99" s="164"/>
      <c r="AS99" s="164"/>
      <c r="AT99" s="164"/>
      <c r="AU99" s="178"/>
    </row>
    <row r="100" spans="1:47" ht="60" customHeight="1" x14ac:dyDescent="0.35">
      <c r="A100" s="174" t="s">
        <v>4515</v>
      </c>
      <c r="B100" s="148" t="s">
        <v>4539</v>
      </c>
      <c r="C100" s="149" t="s">
        <v>4549</v>
      </c>
      <c r="D100" s="152" t="s">
        <v>4550</v>
      </c>
      <c r="E100" s="155"/>
      <c r="F100" s="158" t="s">
        <v>28</v>
      </c>
      <c r="G100" s="161" t="str">
        <f>IF(COUNTIF(H100:AU100,"&lt;&gt;")=0,"",SUMPRODUCT(((Recommendations[ImplStatus]="Implemented")+(Recommendations[ImplStatus]="Compensated"))*ISNUMBER(MATCH(Recommendations[Id],H100:AU100,0)))/COUNTIF(H100:AU100,"&lt;&gt;"))</f>
        <v/>
      </c>
      <c r="H100" s="164"/>
      <c r="I100" s="164"/>
      <c r="J100" s="164"/>
      <c r="K100" s="164"/>
      <c r="L100" s="164"/>
      <c r="M100" s="164"/>
      <c r="N100" s="164"/>
      <c r="O100" s="164"/>
      <c r="P100" s="164"/>
      <c r="Q100" s="164"/>
      <c r="R100" s="164"/>
      <c r="S100" s="164"/>
      <c r="T100" s="164"/>
      <c r="U100" s="164"/>
      <c r="V100" s="164"/>
      <c r="W100" s="164"/>
      <c r="X100" s="164"/>
      <c r="Y100" s="164"/>
      <c r="Z100" s="164"/>
      <c r="AA100" s="164"/>
      <c r="AB100" s="164"/>
      <c r="AC100" s="164"/>
      <c r="AD100" s="164"/>
      <c r="AE100" s="164"/>
      <c r="AF100" s="164"/>
      <c r="AG100" s="164"/>
      <c r="AH100" s="164"/>
      <c r="AI100" s="164"/>
      <c r="AJ100" s="164"/>
      <c r="AK100" s="164"/>
      <c r="AL100" s="164"/>
      <c r="AM100" s="164"/>
      <c r="AN100" s="164"/>
      <c r="AO100" s="164"/>
      <c r="AP100" s="164"/>
      <c r="AQ100" s="164"/>
      <c r="AR100" s="164"/>
      <c r="AS100" s="164"/>
      <c r="AT100" s="164"/>
      <c r="AU100" s="178"/>
    </row>
    <row r="101" spans="1:47" ht="60" customHeight="1" x14ac:dyDescent="0.35">
      <c r="A101" s="174" t="s">
        <v>4515</v>
      </c>
      <c r="B101" s="148" t="s">
        <v>4539</v>
      </c>
      <c r="C101" s="149" t="s">
        <v>4551</v>
      </c>
      <c r="D101" s="152" t="s">
        <v>4552</v>
      </c>
      <c r="E101" s="155"/>
      <c r="F101" s="158" t="s">
        <v>28</v>
      </c>
      <c r="G101" s="161" t="str">
        <f>IF(COUNTIF(H101:AU101,"&lt;&gt;")=0,"",SUMPRODUCT(((Recommendations[ImplStatus]="Implemented")+(Recommendations[ImplStatus]="Compensated"))*ISNUMBER(MATCH(Recommendations[Id],H101:AU101,0)))/COUNTIF(H101:AU101,"&lt;&gt;"))</f>
        <v/>
      </c>
      <c r="H101" s="164"/>
      <c r="I101" s="164"/>
      <c r="J101" s="164"/>
      <c r="K101" s="164"/>
      <c r="L101" s="164"/>
      <c r="M101" s="164"/>
      <c r="N101" s="164"/>
      <c r="O101" s="164"/>
      <c r="P101" s="164"/>
      <c r="Q101" s="164"/>
      <c r="R101" s="164"/>
      <c r="S101" s="164"/>
      <c r="T101" s="164"/>
      <c r="U101" s="164"/>
      <c r="V101" s="164"/>
      <c r="W101" s="164"/>
      <c r="X101" s="164"/>
      <c r="Y101" s="164"/>
      <c r="Z101" s="164"/>
      <c r="AA101" s="164"/>
      <c r="AB101" s="164"/>
      <c r="AC101" s="164"/>
      <c r="AD101" s="164"/>
      <c r="AE101" s="164"/>
      <c r="AF101" s="164"/>
      <c r="AG101" s="164"/>
      <c r="AH101" s="164"/>
      <c r="AI101" s="164"/>
      <c r="AJ101" s="164"/>
      <c r="AK101" s="164"/>
      <c r="AL101" s="164"/>
      <c r="AM101" s="164"/>
      <c r="AN101" s="164"/>
      <c r="AO101" s="164"/>
      <c r="AP101" s="164"/>
      <c r="AQ101" s="164"/>
      <c r="AR101" s="164"/>
      <c r="AS101" s="164"/>
      <c r="AT101" s="164"/>
      <c r="AU101" s="178"/>
    </row>
    <row r="102" spans="1:47" ht="60" customHeight="1" x14ac:dyDescent="0.35">
      <c r="A102" s="174" t="s">
        <v>4515</v>
      </c>
      <c r="B102" s="148" t="s">
        <v>4539</v>
      </c>
      <c r="C102" s="149" t="s">
        <v>4553</v>
      </c>
      <c r="D102" s="152" t="s">
        <v>4554</v>
      </c>
      <c r="E102" s="155"/>
      <c r="F102" s="158" t="s">
        <v>28</v>
      </c>
      <c r="G102" s="161" t="str">
        <f>IF(COUNTIF(H102:AU102,"&lt;&gt;")=0,"",SUMPRODUCT(((Recommendations[ImplStatus]="Implemented")+(Recommendations[ImplStatus]="Compensated"))*ISNUMBER(MATCH(Recommendations[Id],H102:AU102,0)))/COUNTIF(H102:AU102,"&lt;&gt;"))</f>
        <v/>
      </c>
      <c r="H102" s="164"/>
      <c r="I102" s="164"/>
      <c r="J102" s="164"/>
      <c r="K102" s="164"/>
      <c r="L102" s="164"/>
      <c r="M102" s="164"/>
      <c r="N102" s="164"/>
      <c r="O102" s="164"/>
      <c r="P102" s="164"/>
      <c r="Q102" s="164"/>
      <c r="R102" s="164"/>
      <c r="S102" s="164"/>
      <c r="T102" s="164"/>
      <c r="U102" s="164"/>
      <c r="V102" s="164"/>
      <c r="W102" s="164"/>
      <c r="X102" s="164"/>
      <c r="Y102" s="164"/>
      <c r="Z102" s="164"/>
      <c r="AA102" s="164"/>
      <c r="AB102" s="164"/>
      <c r="AC102" s="164"/>
      <c r="AD102" s="164"/>
      <c r="AE102" s="164"/>
      <c r="AF102" s="164"/>
      <c r="AG102" s="164"/>
      <c r="AH102" s="164"/>
      <c r="AI102" s="164"/>
      <c r="AJ102" s="164"/>
      <c r="AK102" s="164"/>
      <c r="AL102" s="164"/>
      <c r="AM102" s="164"/>
      <c r="AN102" s="164"/>
      <c r="AO102" s="164"/>
      <c r="AP102" s="164"/>
      <c r="AQ102" s="164"/>
      <c r="AR102" s="164"/>
      <c r="AS102" s="164"/>
      <c r="AT102" s="164"/>
      <c r="AU102" s="178"/>
    </row>
    <row r="103" spans="1:47" ht="60" customHeight="1" outlineLevel="1" x14ac:dyDescent="0.35">
      <c r="A103" s="173" t="s">
        <v>4515</v>
      </c>
      <c r="B103" s="147" t="s">
        <v>3699</v>
      </c>
      <c r="C103" s="145" t="s">
        <v>4555</v>
      </c>
      <c r="D103" s="151" t="s">
        <v>4556</v>
      </c>
      <c r="E103" s="154" t="s">
        <v>28</v>
      </c>
      <c r="F103" s="157" t="s">
        <v>28</v>
      </c>
      <c r="G103" s="160" t="str">
        <f>IF(COUNTIF(H103:AU103,"&lt;&gt;")=0,"",SUMPRODUCT(((Recommendations[ImplStatus]="Implemented")+(Recommendations[ImplStatus]="Compensated"))*ISNUMBER(MATCH(Recommendations[Id],H103:AU103,0)))/COUNTIF(H103:AU103,"&lt;&gt;"))</f>
        <v/>
      </c>
      <c r="H103" s="163"/>
      <c r="I103" s="163"/>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c r="AP103" s="163"/>
      <c r="AQ103" s="163"/>
      <c r="AR103" s="163"/>
      <c r="AS103" s="163"/>
      <c r="AT103" s="163"/>
      <c r="AU103" s="177"/>
    </row>
    <row r="104" spans="1:47" ht="60" customHeight="1" x14ac:dyDescent="0.35">
      <c r="A104" s="174" t="s">
        <v>4515</v>
      </c>
      <c r="B104" s="148" t="s">
        <v>3699</v>
      </c>
      <c r="C104" s="149" t="s">
        <v>4557</v>
      </c>
      <c r="D104" s="152" t="s">
        <v>4558</v>
      </c>
      <c r="E104" s="155" t="s">
        <v>4559</v>
      </c>
      <c r="F104" s="158" t="s">
        <v>4292</v>
      </c>
      <c r="G104" s="161" t="str">
        <f>IF(COUNTIF(H104:AU104,"&lt;&gt;")=0,"",SUMPRODUCT(((Recommendations[ImplStatus]="Implemented")+(Recommendations[ImplStatus]="Compensated"))*ISNUMBER(MATCH(Recommendations[Id],H104:AU104,0)))/COUNTIF(H104:AU104,"&lt;&gt;"))</f>
        <v/>
      </c>
      <c r="H104" s="164"/>
      <c r="I104" s="164"/>
      <c r="J104" s="164"/>
      <c r="K104" s="164"/>
      <c r="L104" s="164"/>
      <c r="M104" s="164"/>
      <c r="N104" s="164"/>
      <c r="O104" s="164"/>
      <c r="P104" s="164"/>
      <c r="Q104" s="164"/>
      <c r="R104" s="164"/>
      <c r="S104" s="164"/>
      <c r="T104" s="164"/>
      <c r="U104" s="164"/>
      <c r="V104" s="164"/>
      <c r="W104" s="164"/>
      <c r="X104" s="164"/>
      <c r="Y104" s="164"/>
      <c r="Z104" s="164"/>
      <c r="AA104" s="164"/>
      <c r="AB104" s="164"/>
      <c r="AC104" s="164"/>
      <c r="AD104" s="164"/>
      <c r="AE104" s="164"/>
      <c r="AF104" s="164"/>
      <c r="AG104" s="164"/>
      <c r="AH104" s="164"/>
      <c r="AI104" s="164"/>
      <c r="AJ104" s="164"/>
      <c r="AK104" s="164"/>
      <c r="AL104" s="164"/>
      <c r="AM104" s="164"/>
      <c r="AN104" s="164"/>
      <c r="AO104" s="164"/>
      <c r="AP104" s="164"/>
      <c r="AQ104" s="164"/>
      <c r="AR104" s="164"/>
      <c r="AS104" s="164"/>
      <c r="AT104" s="164"/>
      <c r="AU104" s="178"/>
    </row>
    <row r="105" spans="1:47" ht="60" customHeight="1" x14ac:dyDescent="0.35">
      <c r="A105" s="174" t="s">
        <v>4515</v>
      </c>
      <c r="B105" s="148" t="s">
        <v>3699</v>
      </c>
      <c r="C105" s="149" t="s">
        <v>4560</v>
      </c>
      <c r="D105" s="152" t="s">
        <v>4561</v>
      </c>
      <c r="E105" s="155" t="s">
        <v>4562</v>
      </c>
      <c r="F105" s="158" t="s">
        <v>4296</v>
      </c>
      <c r="G105" s="161" t="str">
        <f>IF(COUNTIF(H105:AU105,"&lt;&gt;")=0,"",SUMPRODUCT(((Recommendations[ImplStatus]="Implemented")+(Recommendations[ImplStatus]="Compensated"))*ISNUMBER(MATCH(Recommendations[Id],H105:AU105,0)))/COUNTIF(H105:AU105,"&lt;&gt;"))</f>
        <v/>
      </c>
      <c r="H105" s="164"/>
      <c r="I105" s="164"/>
      <c r="J105" s="164"/>
      <c r="K105" s="164"/>
      <c r="L105" s="164"/>
      <c r="M105" s="164"/>
      <c r="N105" s="164"/>
      <c r="O105" s="164"/>
      <c r="P105" s="164"/>
      <c r="Q105" s="164"/>
      <c r="R105" s="164"/>
      <c r="S105" s="164"/>
      <c r="T105" s="164"/>
      <c r="U105" s="164"/>
      <c r="V105" s="164"/>
      <c r="W105" s="164"/>
      <c r="X105" s="164"/>
      <c r="Y105" s="164"/>
      <c r="Z105" s="164"/>
      <c r="AA105" s="164"/>
      <c r="AB105" s="164"/>
      <c r="AC105" s="164"/>
      <c r="AD105" s="164"/>
      <c r="AE105" s="164"/>
      <c r="AF105" s="164"/>
      <c r="AG105" s="164"/>
      <c r="AH105" s="164"/>
      <c r="AI105" s="164"/>
      <c r="AJ105" s="164"/>
      <c r="AK105" s="164"/>
      <c r="AL105" s="164"/>
      <c r="AM105" s="164"/>
      <c r="AN105" s="164"/>
      <c r="AO105" s="164"/>
      <c r="AP105" s="164"/>
      <c r="AQ105" s="164"/>
      <c r="AR105" s="164"/>
      <c r="AS105" s="164"/>
      <c r="AT105" s="164"/>
      <c r="AU105" s="178"/>
    </row>
    <row r="106" spans="1:47" ht="60" customHeight="1" x14ac:dyDescent="0.35">
      <c r="A106" s="174" t="s">
        <v>4515</v>
      </c>
      <c r="B106" s="148" t="s">
        <v>3699</v>
      </c>
      <c r="C106" s="149" t="s">
        <v>4563</v>
      </c>
      <c r="D106" s="152" t="s">
        <v>4564</v>
      </c>
      <c r="E106" s="155"/>
      <c r="F106" s="158" t="s">
        <v>28</v>
      </c>
      <c r="G106" s="161" t="str">
        <f>IF(COUNTIF(H106:AU106,"&lt;&gt;")=0,"",SUMPRODUCT(((Recommendations[ImplStatus]="Implemented")+(Recommendations[ImplStatus]="Compensated"))*ISNUMBER(MATCH(Recommendations[Id],H106:AU106,0)))/COUNTIF(H106:AU106,"&lt;&gt;"))</f>
        <v/>
      </c>
      <c r="H106" s="164"/>
      <c r="I106" s="164"/>
      <c r="J106" s="164"/>
      <c r="K106" s="164"/>
      <c r="L106" s="164"/>
      <c r="M106" s="164"/>
      <c r="N106" s="164"/>
      <c r="O106" s="164"/>
      <c r="P106" s="164"/>
      <c r="Q106" s="164"/>
      <c r="R106" s="164"/>
      <c r="S106" s="164"/>
      <c r="T106" s="164"/>
      <c r="U106" s="164"/>
      <c r="V106" s="164"/>
      <c r="W106" s="164"/>
      <c r="X106" s="164"/>
      <c r="Y106" s="164"/>
      <c r="Z106" s="164"/>
      <c r="AA106" s="164"/>
      <c r="AB106" s="164"/>
      <c r="AC106" s="164"/>
      <c r="AD106" s="164"/>
      <c r="AE106" s="164"/>
      <c r="AF106" s="164"/>
      <c r="AG106" s="164"/>
      <c r="AH106" s="164"/>
      <c r="AI106" s="164"/>
      <c r="AJ106" s="164"/>
      <c r="AK106" s="164"/>
      <c r="AL106" s="164"/>
      <c r="AM106" s="164"/>
      <c r="AN106" s="164"/>
      <c r="AO106" s="164"/>
      <c r="AP106" s="164"/>
      <c r="AQ106" s="164"/>
      <c r="AR106" s="164"/>
      <c r="AS106" s="164"/>
      <c r="AT106" s="164"/>
      <c r="AU106" s="178"/>
    </row>
    <row r="107" spans="1:47" ht="60" customHeight="1" x14ac:dyDescent="0.35">
      <c r="A107" s="174" t="s">
        <v>4515</v>
      </c>
      <c r="B107" s="148" t="s">
        <v>3699</v>
      </c>
      <c r="C107" s="149" t="s">
        <v>4565</v>
      </c>
      <c r="D107" s="152" t="s">
        <v>4566</v>
      </c>
      <c r="E107" s="155"/>
      <c r="F107" s="158" t="s">
        <v>28</v>
      </c>
      <c r="G107" s="161" t="str">
        <f>IF(COUNTIF(H107:AU107,"&lt;&gt;")=0,"",SUMPRODUCT(((Recommendations[ImplStatus]="Implemented")+(Recommendations[ImplStatus]="Compensated"))*ISNUMBER(MATCH(Recommendations[Id],H107:AU107,0)))/COUNTIF(H107:AU107,"&lt;&gt;"))</f>
        <v/>
      </c>
      <c r="H107" s="164"/>
      <c r="I107" s="164"/>
      <c r="J107" s="164"/>
      <c r="K107" s="164"/>
      <c r="L107" s="164"/>
      <c r="M107" s="164"/>
      <c r="N107" s="164"/>
      <c r="O107" s="164"/>
      <c r="P107" s="164"/>
      <c r="Q107" s="164"/>
      <c r="R107" s="164"/>
      <c r="S107" s="164"/>
      <c r="T107" s="164"/>
      <c r="U107" s="164"/>
      <c r="V107" s="164"/>
      <c r="W107" s="164"/>
      <c r="X107" s="164"/>
      <c r="Y107" s="164"/>
      <c r="Z107" s="164"/>
      <c r="AA107" s="164"/>
      <c r="AB107" s="164"/>
      <c r="AC107" s="164"/>
      <c r="AD107" s="164"/>
      <c r="AE107" s="164"/>
      <c r="AF107" s="164"/>
      <c r="AG107" s="164"/>
      <c r="AH107" s="164"/>
      <c r="AI107" s="164"/>
      <c r="AJ107" s="164"/>
      <c r="AK107" s="164"/>
      <c r="AL107" s="164"/>
      <c r="AM107" s="164"/>
      <c r="AN107" s="164"/>
      <c r="AO107" s="164"/>
      <c r="AP107" s="164"/>
      <c r="AQ107" s="164"/>
      <c r="AR107" s="164"/>
      <c r="AS107" s="164"/>
      <c r="AT107" s="164"/>
      <c r="AU107" s="178"/>
    </row>
    <row r="108" spans="1:47" ht="60" customHeight="1" x14ac:dyDescent="0.35">
      <c r="A108" s="174" t="s">
        <v>4515</v>
      </c>
      <c r="B108" s="148" t="s">
        <v>3699</v>
      </c>
      <c r="C108" s="149" t="s">
        <v>4567</v>
      </c>
      <c r="D108" s="152" t="s">
        <v>4568</v>
      </c>
      <c r="E108" s="155"/>
      <c r="F108" s="158" t="s">
        <v>28</v>
      </c>
      <c r="G108" s="161" t="str">
        <f>IF(COUNTIF(H108:AU108,"&lt;&gt;")=0,"",SUMPRODUCT(((Recommendations[ImplStatus]="Implemented")+(Recommendations[ImplStatus]="Compensated"))*ISNUMBER(MATCH(Recommendations[Id],H108:AU108,0)))/COUNTIF(H108:AU108,"&lt;&gt;"))</f>
        <v/>
      </c>
      <c r="H108" s="164"/>
      <c r="I108" s="164"/>
      <c r="J108" s="164"/>
      <c r="K108" s="164"/>
      <c r="L108" s="164"/>
      <c r="M108" s="164"/>
      <c r="N108" s="164"/>
      <c r="O108" s="164"/>
      <c r="P108" s="164"/>
      <c r="Q108" s="164"/>
      <c r="R108" s="164"/>
      <c r="S108" s="164"/>
      <c r="T108" s="164"/>
      <c r="U108" s="164"/>
      <c r="V108" s="164"/>
      <c r="W108" s="164"/>
      <c r="X108" s="164"/>
      <c r="Y108" s="164"/>
      <c r="Z108" s="164"/>
      <c r="AA108" s="164"/>
      <c r="AB108" s="164"/>
      <c r="AC108" s="164"/>
      <c r="AD108" s="164"/>
      <c r="AE108" s="164"/>
      <c r="AF108" s="164"/>
      <c r="AG108" s="164"/>
      <c r="AH108" s="164"/>
      <c r="AI108" s="164"/>
      <c r="AJ108" s="164"/>
      <c r="AK108" s="164"/>
      <c r="AL108" s="164"/>
      <c r="AM108" s="164"/>
      <c r="AN108" s="164"/>
      <c r="AO108" s="164"/>
      <c r="AP108" s="164"/>
      <c r="AQ108" s="164"/>
      <c r="AR108" s="164"/>
      <c r="AS108" s="164"/>
      <c r="AT108" s="164"/>
      <c r="AU108" s="178"/>
    </row>
    <row r="109" spans="1:47" ht="60" customHeight="1" outlineLevel="1" x14ac:dyDescent="0.35">
      <c r="A109" s="173" t="s">
        <v>4515</v>
      </c>
      <c r="B109" s="147" t="s">
        <v>4569</v>
      </c>
      <c r="C109" s="145" t="s">
        <v>4570</v>
      </c>
      <c r="D109" s="151" t="s">
        <v>4571</v>
      </c>
      <c r="E109" s="154" t="s">
        <v>28</v>
      </c>
      <c r="F109" s="157" t="s">
        <v>28</v>
      </c>
      <c r="G109" s="160" t="str">
        <f>IF(COUNTIF(H109:AU109,"&lt;&gt;")=0,"",SUMPRODUCT(((Recommendations[ImplStatus]="Implemented")+(Recommendations[ImplStatus]="Compensated"))*ISNUMBER(MATCH(Recommendations[Id],H109:AU109,0)))/COUNTIF(H109:AU109,"&lt;&gt;"))</f>
        <v/>
      </c>
      <c r="H109" s="163"/>
      <c r="I109" s="163"/>
      <c r="J109" s="163"/>
      <c r="K109" s="163"/>
      <c r="L109" s="163"/>
      <c r="M109" s="163"/>
      <c r="N109" s="163"/>
      <c r="O109" s="163"/>
      <c r="P109" s="163"/>
      <c r="Q109" s="163"/>
      <c r="R109" s="163"/>
      <c r="S109" s="163"/>
      <c r="T109" s="163"/>
      <c r="U109" s="163"/>
      <c r="V109" s="163"/>
      <c r="W109" s="163"/>
      <c r="X109" s="163"/>
      <c r="Y109" s="163"/>
      <c r="Z109" s="163"/>
      <c r="AA109" s="163"/>
      <c r="AB109" s="163"/>
      <c r="AC109" s="163"/>
      <c r="AD109" s="163"/>
      <c r="AE109" s="163"/>
      <c r="AF109" s="163"/>
      <c r="AG109" s="163"/>
      <c r="AH109" s="163"/>
      <c r="AI109" s="163"/>
      <c r="AJ109" s="163"/>
      <c r="AK109" s="163"/>
      <c r="AL109" s="163"/>
      <c r="AM109" s="163"/>
      <c r="AN109" s="163"/>
      <c r="AO109" s="163"/>
      <c r="AP109" s="163"/>
      <c r="AQ109" s="163"/>
      <c r="AR109" s="163"/>
      <c r="AS109" s="163"/>
      <c r="AT109" s="163"/>
      <c r="AU109" s="177"/>
    </row>
    <row r="110" spans="1:47" ht="60" customHeight="1" x14ac:dyDescent="0.35">
      <c r="A110" s="174" t="s">
        <v>4515</v>
      </c>
      <c r="B110" s="148" t="s">
        <v>4569</v>
      </c>
      <c r="C110" s="149" t="s">
        <v>4572</v>
      </c>
      <c r="D110" s="152" t="s">
        <v>4573</v>
      </c>
      <c r="E110" s="155" t="s">
        <v>4574</v>
      </c>
      <c r="F110" s="158" t="s">
        <v>4292</v>
      </c>
      <c r="G110" s="161">
        <f>IF(COUNTIF(H110:AU110,"&lt;&gt;")=0,"",SUMPRODUCT(((Recommendations[ImplStatus]="Implemented")+(Recommendations[ImplStatus]="Compensated"))*ISNUMBER(MATCH(Recommendations[Id],H110:AU110,0)))/COUNTIF(H110:AU110,"&lt;&gt;"))</f>
        <v>0</v>
      </c>
      <c r="H110" s="164" t="s">
        <v>1063</v>
      </c>
      <c r="I110" s="164" t="s">
        <v>1108</v>
      </c>
      <c r="J110" s="164" t="s">
        <v>1116</v>
      </c>
      <c r="K110" s="164" t="s">
        <v>1122</v>
      </c>
      <c r="L110" s="164" t="s">
        <v>1132</v>
      </c>
      <c r="M110" s="164" t="s">
        <v>1135</v>
      </c>
      <c r="N110" s="164" t="s">
        <v>1143</v>
      </c>
      <c r="O110" s="164" t="s">
        <v>1151</v>
      </c>
      <c r="P110" s="164" t="s">
        <v>1154</v>
      </c>
      <c r="Q110" s="164" t="s">
        <v>1157</v>
      </c>
      <c r="R110" s="164" t="s">
        <v>1160</v>
      </c>
      <c r="S110" s="164" t="s">
        <v>1168</v>
      </c>
      <c r="T110" s="164" t="s">
        <v>1178</v>
      </c>
      <c r="U110" s="164" t="s">
        <v>1185</v>
      </c>
      <c r="V110" s="164" t="s">
        <v>1188</v>
      </c>
      <c r="W110" s="164" t="s">
        <v>1191</v>
      </c>
      <c r="X110" s="164" t="s">
        <v>1194</v>
      </c>
      <c r="Y110" s="164" t="s">
        <v>1197</v>
      </c>
      <c r="Z110" s="164" t="s">
        <v>1205</v>
      </c>
      <c r="AA110" s="164" t="s">
        <v>1208</v>
      </c>
      <c r="AB110" s="164" t="s">
        <v>1214</v>
      </c>
      <c r="AC110" s="164" t="s">
        <v>1221</v>
      </c>
      <c r="AD110" s="164" t="s">
        <v>1224</v>
      </c>
      <c r="AE110" s="164" t="s">
        <v>1232</v>
      </c>
      <c r="AF110" s="164" t="s">
        <v>1252</v>
      </c>
      <c r="AG110" s="164" t="s">
        <v>1261</v>
      </c>
      <c r="AH110" s="164" t="s">
        <v>1270</v>
      </c>
      <c r="AI110" s="164" t="s">
        <v>1276</v>
      </c>
      <c r="AJ110" s="164" t="s">
        <v>1718</v>
      </c>
      <c r="AK110" s="164" t="s">
        <v>1907</v>
      </c>
      <c r="AL110" s="164"/>
      <c r="AM110" s="164"/>
      <c r="AN110" s="164"/>
      <c r="AO110" s="164"/>
      <c r="AP110" s="164"/>
      <c r="AQ110" s="164"/>
      <c r="AR110" s="164"/>
      <c r="AS110" s="164"/>
      <c r="AT110" s="164"/>
      <c r="AU110" s="178"/>
    </row>
    <row r="111" spans="1:47" ht="60" customHeight="1" x14ac:dyDescent="0.35">
      <c r="A111" s="174" t="s">
        <v>4515</v>
      </c>
      <c r="B111" s="148" t="s">
        <v>4569</v>
      </c>
      <c r="C111" s="149" t="s">
        <v>4575</v>
      </c>
      <c r="D111" s="152" t="s">
        <v>4576</v>
      </c>
      <c r="E111" s="155" t="s">
        <v>4577</v>
      </c>
      <c r="F111" s="158" t="s">
        <v>4292</v>
      </c>
      <c r="G111" s="161">
        <f>IF(COUNTIF(H111:AU111,"&lt;&gt;")=0,"",SUMPRODUCT(((Recommendations[ImplStatus]="Implemented")+(Recommendations[ImplStatus]="Compensated"))*ISNUMBER(MATCH(Recommendations[Id],H111:AU111,0)))/COUNTIF(H111:AU111,"&lt;&gt;"))</f>
        <v>0</v>
      </c>
      <c r="H111" s="164" t="s">
        <v>1297</v>
      </c>
      <c r="I111" s="164" t="s">
        <v>1422</v>
      </c>
      <c r="J111" s="164" t="s">
        <v>1438</v>
      </c>
      <c r="K111" s="164" t="s">
        <v>1446</v>
      </c>
      <c r="L111" s="164" t="s">
        <v>1458</v>
      </c>
      <c r="M111" s="164" t="s">
        <v>1624</v>
      </c>
      <c r="N111" s="164" t="s">
        <v>1683</v>
      </c>
      <c r="O111" s="164" t="s">
        <v>1699</v>
      </c>
      <c r="P111" s="164" t="s">
        <v>1721</v>
      </c>
      <c r="Q111" s="164" t="s">
        <v>1729</v>
      </c>
      <c r="R111" s="164" t="s">
        <v>1737</v>
      </c>
      <c r="S111" s="164" t="s">
        <v>1745</v>
      </c>
      <c r="T111" s="164" t="s">
        <v>1761</v>
      </c>
      <c r="U111" s="164" t="s">
        <v>1826</v>
      </c>
      <c r="V111" s="164" t="s">
        <v>1834</v>
      </c>
      <c r="W111" s="164" t="s">
        <v>1841</v>
      </c>
      <c r="X111" s="164" t="s">
        <v>1848</v>
      </c>
      <c r="Y111" s="164" t="s">
        <v>1944</v>
      </c>
      <c r="Z111" s="164" t="s">
        <v>1978</v>
      </c>
      <c r="AA111" s="164" t="s">
        <v>1986</v>
      </c>
      <c r="AB111" s="164" t="s">
        <v>1994</v>
      </c>
      <c r="AC111" s="164" t="s">
        <v>2119</v>
      </c>
      <c r="AD111" s="164" t="s">
        <v>2127</v>
      </c>
      <c r="AE111" s="164" t="s">
        <v>2283</v>
      </c>
      <c r="AF111" s="164" t="s">
        <v>2290</v>
      </c>
      <c r="AG111" s="164" t="s">
        <v>2305</v>
      </c>
      <c r="AH111" s="164" t="s">
        <v>2307</v>
      </c>
      <c r="AI111" s="164" t="s">
        <v>2309</v>
      </c>
      <c r="AJ111" s="164"/>
      <c r="AK111" s="164"/>
      <c r="AL111" s="164"/>
      <c r="AM111" s="164"/>
      <c r="AN111" s="164"/>
      <c r="AO111" s="164"/>
      <c r="AP111" s="164"/>
      <c r="AQ111" s="164"/>
      <c r="AR111" s="164"/>
      <c r="AS111" s="164"/>
      <c r="AT111" s="164"/>
      <c r="AU111" s="178"/>
    </row>
    <row r="112" spans="1:47" ht="60" customHeight="1" x14ac:dyDescent="0.35">
      <c r="A112" s="174" t="s">
        <v>4515</v>
      </c>
      <c r="B112" s="148" t="s">
        <v>4569</v>
      </c>
      <c r="C112" s="149" t="s">
        <v>4578</v>
      </c>
      <c r="D112" s="152" t="s">
        <v>4579</v>
      </c>
      <c r="E112" s="155"/>
      <c r="F112" s="158" t="s">
        <v>28</v>
      </c>
      <c r="G112" s="161" t="str">
        <f>IF(COUNTIF(H112:AU112,"&lt;&gt;")=0,"",SUMPRODUCT(((Recommendations[ImplStatus]="Implemented")+(Recommendations[ImplStatus]="Compensated"))*ISNUMBER(MATCH(Recommendations[Id],H112:AU112,0)))/COUNTIF(H112:AU112,"&lt;&gt;"))</f>
        <v/>
      </c>
      <c r="H112" s="164"/>
      <c r="I112" s="164"/>
      <c r="J112" s="164"/>
      <c r="K112" s="164"/>
      <c r="L112" s="164"/>
      <c r="M112" s="164"/>
      <c r="N112" s="164"/>
      <c r="O112" s="164"/>
      <c r="P112" s="164"/>
      <c r="Q112" s="164"/>
      <c r="R112" s="164"/>
      <c r="S112" s="164"/>
      <c r="T112" s="164"/>
      <c r="U112" s="164"/>
      <c r="V112" s="164"/>
      <c r="W112" s="164"/>
      <c r="X112" s="164"/>
      <c r="Y112" s="164"/>
      <c r="Z112" s="164"/>
      <c r="AA112" s="164"/>
      <c r="AB112" s="164"/>
      <c r="AC112" s="164"/>
      <c r="AD112" s="164"/>
      <c r="AE112" s="164"/>
      <c r="AF112" s="164"/>
      <c r="AG112" s="164"/>
      <c r="AH112" s="164"/>
      <c r="AI112" s="164"/>
      <c r="AJ112" s="164"/>
      <c r="AK112" s="164"/>
      <c r="AL112" s="164"/>
      <c r="AM112" s="164"/>
      <c r="AN112" s="164"/>
      <c r="AO112" s="164"/>
      <c r="AP112" s="164"/>
      <c r="AQ112" s="164"/>
      <c r="AR112" s="164"/>
      <c r="AS112" s="164"/>
      <c r="AT112" s="164"/>
      <c r="AU112" s="178"/>
    </row>
    <row r="113" spans="1:47" ht="60" customHeight="1" x14ac:dyDescent="0.35">
      <c r="A113" s="174" t="s">
        <v>4515</v>
      </c>
      <c r="B113" s="148" t="s">
        <v>4569</v>
      </c>
      <c r="C113" s="149" t="s">
        <v>4580</v>
      </c>
      <c r="D113" s="152" t="s">
        <v>4581</v>
      </c>
      <c r="E113" s="155"/>
      <c r="F113" s="158" t="s">
        <v>28</v>
      </c>
      <c r="G113" s="161" t="str">
        <f>IF(COUNTIF(H113:AU113,"&lt;&gt;")=0,"",SUMPRODUCT(((Recommendations[ImplStatus]="Implemented")+(Recommendations[ImplStatus]="Compensated"))*ISNUMBER(MATCH(Recommendations[Id],H113:AU113,0)))/COUNTIF(H113:AU113,"&lt;&gt;"))</f>
        <v/>
      </c>
      <c r="H113" s="164"/>
      <c r="I113" s="164"/>
      <c r="J113" s="164"/>
      <c r="K113" s="164"/>
      <c r="L113" s="164"/>
      <c r="M113" s="164"/>
      <c r="N113" s="164"/>
      <c r="O113" s="164"/>
      <c r="P113" s="164"/>
      <c r="Q113" s="164"/>
      <c r="R113" s="164"/>
      <c r="S113" s="164"/>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4"/>
      <c r="AR113" s="164"/>
      <c r="AS113" s="164"/>
      <c r="AT113" s="164"/>
      <c r="AU113" s="178"/>
    </row>
    <row r="114" spans="1:47" ht="60" customHeight="1" x14ac:dyDescent="0.35">
      <c r="A114" s="174" t="s">
        <v>4515</v>
      </c>
      <c r="B114" s="148" t="s">
        <v>4569</v>
      </c>
      <c r="C114" s="149" t="s">
        <v>4582</v>
      </c>
      <c r="D114" s="152" t="s">
        <v>4583</v>
      </c>
      <c r="E114" s="155"/>
      <c r="F114" s="158" t="s">
        <v>28</v>
      </c>
      <c r="G114" s="161" t="str">
        <f>IF(COUNTIF(H114:AU114,"&lt;&gt;")=0,"",SUMPRODUCT(((Recommendations[ImplStatus]="Implemented")+(Recommendations[ImplStatus]="Compensated"))*ISNUMBER(MATCH(Recommendations[Id],H114:AU114,0)))/COUNTIF(H114:AU114,"&lt;&gt;"))</f>
        <v/>
      </c>
      <c r="H114" s="164"/>
      <c r="I114" s="164"/>
      <c r="J114" s="164"/>
      <c r="K114" s="164"/>
      <c r="L114" s="164"/>
      <c r="M114" s="164"/>
      <c r="N114" s="164"/>
      <c r="O114" s="164"/>
      <c r="P114" s="164"/>
      <c r="Q114" s="164"/>
      <c r="R114" s="164"/>
      <c r="S114" s="164"/>
      <c r="T114" s="164"/>
      <c r="U114" s="164"/>
      <c r="V114" s="164"/>
      <c r="W114" s="164"/>
      <c r="X114" s="164"/>
      <c r="Y114" s="164"/>
      <c r="Z114" s="164"/>
      <c r="AA114" s="164"/>
      <c r="AB114" s="164"/>
      <c r="AC114" s="164"/>
      <c r="AD114" s="164"/>
      <c r="AE114" s="164"/>
      <c r="AF114" s="164"/>
      <c r="AG114" s="164"/>
      <c r="AH114" s="164"/>
      <c r="AI114" s="164"/>
      <c r="AJ114" s="164"/>
      <c r="AK114" s="164"/>
      <c r="AL114" s="164"/>
      <c r="AM114" s="164"/>
      <c r="AN114" s="164"/>
      <c r="AO114" s="164"/>
      <c r="AP114" s="164"/>
      <c r="AQ114" s="164"/>
      <c r="AR114" s="164"/>
      <c r="AS114" s="164"/>
      <c r="AT114" s="164"/>
      <c r="AU114" s="178"/>
    </row>
    <row r="115" spans="1:47" ht="60" customHeight="1" x14ac:dyDescent="0.35">
      <c r="A115" s="174" t="s">
        <v>4515</v>
      </c>
      <c r="B115" s="148" t="s">
        <v>4569</v>
      </c>
      <c r="C115" s="149" t="s">
        <v>4584</v>
      </c>
      <c r="D115" s="152" t="s">
        <v>4585</v>
      </c>
      <c r="E115" s="155"/>
      <c r="F115" s="158" t="s">
        <v>28</v>
      </c>
      <c r="G115" s="161" t="str">
        <f>IF(COUNTIF(H115:AU115,"&lt;&gt;")=0,"",SUMPRODUCT(((Recommendations[ImplStatus]="Implemented")+(Recommendations[ImplStatus]="Compensated"))*ISNUMBER(MATCH(Recommendations[Id],H115:AU115,0)))/COUNTIF(H115:AU115,"&lt;&gt;"))</f>
        <v/>
      </c>
      <c r="H115" s="164"/>
      <c r="I115" s="164"/>
      <c r="J115" s="164"/>
      <c r="K115" s="164"/>
      <c r="L115" s="164"/>
      <c r="M115" s="164"/>
      <c r="N115" s="164"/>
      <c r="O115" s="164"/>
      <c r="P115" s="164"/>
      <c r="Q115" s="164"/>
      <c r="R115" s="164"/>
      <c r="S115" s="164"/>
      <c r="T115" s="164"/>
      <c r="U115" s="164"/>
      <c r="V115" s="164"/>
      <c r="W115" s="164"/>
      <c r="X115" s="164"/>
      <c r="Y115" s="164"/>
      <c r="Z115" s="164"/>
      <c r="AA115" s="164"/>
      <c r="AB115" s="164"/>
      <c r="AC115" s="164"/>
      <c r="AD115" s="164"/>
      <c r="AE115" s="164"/>
      <c r="AF115" s="164"/>
      <c r="AG115" s="164"/>
      <c r="AH115" s="164"/>
      <c r="AI115" s="164"/>
      <c r="AJ115" s="164"/>
      <c r="AK115" s="164"/>
      <c r="AL115" s="164"/>
      <c r="AM115" s="164"/>
      <c r="AN115" s="164"/>
      <c r="AO115" s="164"/>
      <c r="AP115" s="164"/>
      <c r="AQ115" s="164"/>
      <c r="AR115" s="164"/>
      <c r="AS115" s="164"/>
      <c r="AT115" s="164"/>
      <c r="AU115" s="178"/>
    </row>
    <row r="116" spans="1:47" ht="60" customHeight="1" x14ac:dyDescent="0.35">
      <c r="A116" s="174" t="s">
        <v>4515</v>
      </c>
      <c r="B116" s="148" t="s">
        <v>4569</v>
      </c>
      <c r="C116" s="149" t="s">
        <v>4586</v>
      </c>
      <c r="D116" s="152" t="s">
        <v>4587</v>
      </c>
      <c r="E116" s="155"/>
      <c r="F116" s="158" t="s">
        <v>28</v>
      </c>
      <c r="G116" s="161" t="str">
        <f>IF(COUNTIF(H116:AU116,"&lt;&gt;")=0,"",SUMPRODUCT(((Recommendations[ImplStatus]="Implemented")+(Recommendations[ImplStatus]="Compensated"))*ISNUMBER(MATCH(Recommendations[Id],H116:AU116,0)))/COUNTIF(H116:AU116,"&lt;&gt;"))</f>
        <v/>
      </c>
      <c r="H116" s="164"/>
      <c r="I116" s="164"/>
      <c r="J116" s="164"/>
      <c r="K116" s="164"/>
      <c r="L116" s="164"/>
      <c r="M116" s="164"/>
      <c r="N116" s="164"/>
      <c r="O116" s="164"/>
      <c r="P116" s="164"/>
      <c r="Q116" s="164"/>
      <c r="R116" s="164"/>
      <c r="S116" s="164"/>
      <c r="T116" s="164"/>
      <c r="U116" s="164"/>
      <c r="V116" s="164"/>
      <c r="W116" s="164"/>
      <c r="X116" s="164"/>
      <c r="Y116" s="164"/>
      <c r="Z116" s="164"/>
      <c r="AA116" s="164"/>
      <c r="AB116" s="164"/>
      <c r="AC116" s="164"/>
      <c r="AD116" s="164"/>
      <c r="AE116" s="164"/>
      <c r="AF116" s="164"/>
      <c r="AG116" s="164"/>
      <c r="AH116" s="164"/>
      <c r="AI116" s="164"/>
      <c r="AJ116" s="164"/>
      <c r="AK116" s="164"/>
      <c r="AL116" s="164"/>
      <c r="AM116" s="164"/>
      <c r="AN116" s="164"/>
      <c r="AO116" s="164"/>
      <c r="AP116" s="164"/>
      <c r="AQ116" s="164"/>
      <c r="AR116" s="164"/>
      <c r="AS116" s="164"/>
      <c r="AT116" s="164"/>
      <c r="AU116" s="178"/>
    </row>
    <row r="117" spans="1:47" ht="60" customHeight="1" x14ac:dyDescent="0.35">
      <c r="A117" s="174" t="s">
        <v>4515</v>
      </c>
      <c r="B117" s="148" t="s">
        <v>4569</v>
      </c>
      <c r="C117" s="149" t="s">
        <v>4588</v>
      </c>
      <c r="D117" s="152" t="s">
        <v>4589</v>
      </c>
      <c r="E117" s="155"/>
      <c r="F117" s="158" t="s">
        <v>28</v>
      </c>
      <c r="G117" s="161" t="str">
        <f>IF(COUNTIF(H117:AU117,"&lt;&gt;")=0,"",SUMPRODUCT(((Recommendations[ImplStatus]="Implemented")+(Recommendations[ImplStatus]="Compensated"))*ISNUMBER(MATCH(Recommendations[Id],H117:AU117,0)))/COUNTIF(H117:AU117,"&lt;&gt;"))</f>
        <v/>
      </c>
      <c r="H117" s="164"/>
      <c r="I117" s="164"/>
      <c r="J117" s="164"/>
      <c r="K117" s="164"/>
      <c r="L117" s="164"/>
      <c r="M117" s="164"/>
      <c r="N117" s="164"/>
      <c r="O117" s="164"/>
      <c r="P117" s="164"/>
      <c r="Q117" s="164"/>
      <c r="R117" s="164"/>
      <c r="S117" s="164"/>
      <c r="T117" s="164"/>
      <c r="U117" s="164"/>
      <c r="V117" s="164"/>
      <c r="W117" s="164"/>
      <c r="X117" s="164"/>
      <c r="Y117" s="164"/>
      <c r="Z117" s="164"/>
      <c r="AA117" s="164"/>
      <c r="AB117" s="164"/>
      <c r="AC117" s="164"/>
      <c r="AD117" s="164"/>
      <c r="AE117" s="164"/>
      <c r="AF117" s="164"/>
      <c r="AG117" s="164"/>
      <c r="AH117" s="164"/>
      <c r="AI117" s="164"/>
      <c r="AJ117" s="164"/>
      <c r="AK117" s="164"/>
      <c r="AL117" s="164"/>
      <c r="AM117" s="164"/>
      <c r="AN117" s="164"/>
      <c r="AO117" s="164"/>
      <c r="AP117" s="164"/>
      <c r="AQ117" s="164"/>
      <c r="AR117" s="164"/>
      <c r="AS117" s="164"/>
      <c r="AT117" s="164"/>
      <c r="AU117" s="178"/>
    </row>
    <row r="118" spans="1:47" ht="60" customHeight="1" x14ac:dyDescent="0.35">
      <c r="A118" s="174" t="s">
        <v>4515</v>
      </c>
      <c r="B118" s="148" t="s">
        <v>4569</v>
      </c>
      <c r="C118" s="149" t="s">
        <v>4590</v>
      </c>
      <c r="D118" s="152" t="s">
        <v>4591</v>
      </c>
      <c r="E118" s="155" t="s">
        <v>4592</v>
      </c>
      <c r="F118" s="158" t="s">
        <v>4292</v>
      </c>
      <c r="G118" s="161" t="str">
        <f>IF(COUNTIF(H118:AU118,"&lt;&gt;")=0,"",SUMPRODUCT(((Recommendations[ImplStatus]="Implemented")+(Recommendations[ImplStatus]="Compensated"))*ISNUMBER(MATCH(Recommendations[Id],H118:AU118,0)))/COUNTIF(H118:AU118,"&lt;&gt;"))</f>
        <v/>
      </c>
      <c r="H118" s="164"/>
      <c r="I118" s="164"/>
      <c r="J118" s="164"/>
      <c r="K118" s="164"/>
      <c r="L118" s="164"/>
      <c r="M118" s="164"/>
      <c r="N118" s="164"/>
      <c r="O118" s="164"/>
      <c r="P118" s="164"/>
      <c r="Q118" s="164"/>
      <c r="R118" s="164"/>
      <c r="S118" s="164"/>
      <c r="T118" s="164"/>
      <c r="U118" s="164"/>
      <c r="V118" s="164"/>
      <c r="W118" s="164"/>
      <c r="X118" s="164"/>
      <c r="Y118" s="164"/>
      <c r="Z118" s="164"/>
      <c r="AA118" s="164"/>
      <c r="AB118" s="164"/>
      <c r="AC118" s="164"/>
      <c r="AD118" s="164"/>
      <c r="AE118" s="164"/>
      <c r="AF118" s="164"/>
      <c r="AG118" s="164"/>
      <c r="AH118" s="164"/>
      <c r="AI118" s="164"/>
      <c r="AJ118" s="164"/>
      <c r="AK118" s="164"/>
      <c r="AL118" s="164"/>
      <c r="AM118" s="164"/>
      <c r="AN118" s="164"/>
      <c r="AO118" s="164"/>
      <c r="AP118" s="164"/>
      <c r="AQ118" s="164"/>
      <c r="AR118" s="164"/>
      <c r="AS118" s="164"/>
      <c r="AT118" s="164"/>
      <c r="AU118" s="178"/>
    </row>
    <row r="119" spans="1:47" ht="60" customHeight="1" x14ac:dyDescent="0.35">
      <c r="A119" s="174" t="s">
        <v>4515</v>
      </c>
      <c r="B119" s="148" t="s">
        <v>4569</v>
      </c>
      <c r="C119" s="149" t="s">
        <v>4593</v>
      </c>
      <c r="D119" s="152" t="s">
        <v>4594</v>
      </c>
      <c r="E119" s="155" t="s">
        <v>4595</v>
      </c>
      <c r="F119" s="158" t="s">
        <v>4292</v>
      </c>
      <c r="G119" s="161" t="str">
        <f>IF(COUNTIF(H119:AU119,"&lt;&gt;")=0,"",SUMPRODUCT(((Recommendations[ImplStatus]="Implemented")+(Recommendations[ImplStatus]="Compensated"))*ISNUMBER(MATCH(Recommendations[Id],H119:AU119,0)))/COUNTIF(H119:AU119,"&lt;&gt;"))</f>
        <v/>
      </c>
      <c r="H119" s="164"/>
      <c r="I119" s="164"/>
      <c r="J119" s="164"/>
      <c r="K119" s="164"/>
      <c r="L119" s="164"/>
      <c r="M119" s="164"/>
      <c r="N119" s="164"/>
      <c r="O119" s="164"/>
      <c r="P119" s="164"/>
      <c r="Q119" s="164"/>
      <c r="R119" s="164"/>
      <c r="S119" s="164"/>
      <c r="T119" s="164"/>
      <c r="U119" s="164"/>
      <c r="V119" s="164"/>
      <c r="W119" s="164"/>
      <c r="X119" s="164"/>
      <c r="Y119" s="164"/>
      <c r="Z119" s="164"/>
      <c r="AA119" s="164"/>
      <c r="AB119" s="164"/>
      <c r="AC119" s="164"/>
      <c r="AD119" s="164"/>
      <c r="AE119" s="164"/>
      <c r="AF119" s="164"/>
      <c r="AG119" s="164"/>
      <c r="AH119" s="164"/>
      <c r="AI119" s="164"/>
      <c r="AJ119" s="164"/>
      <c r="AK119" s="164"/>
      <c r="AL119" s="164"/>
      <c r="AM119" s="164"/>
      <c r="AN119" s="164"/>
      <c r="AO119" s="164"/>
      <c r="AP119" s="164"/>
      <c r="AQ119" s="164"/>
      <c r="AR119" s="164"/>
      <c r="AS119" s="164"/>
      <c r="AT119" s="164"/>
      <c r="AU119" s="178"/>
    </row>
    <row r="120" spans="1:47" ht="60" customHeight="1" outlineLevel="1" x14ac:dyDescent="0.35">
      <c r="A120" s="173" t="s">
        <v>4515</v>
      </c>
      <c r="B120" s="147" t="s">
        <v>4596</v>
      </c>
      <c r="C120" s="145" t="s">
        <v>4597</v>
      </c>
      <c r="D120" s="151"/>
      <c r="E120" s="154" t="s">
        <v>28</v>
      </c>
      <c r="F120" s="157" t="s">
        <v>28</v>
      </c>
      <c r="G120" s="160" t="str">
        <f>IF(COUNTIF(H120:AU120,"&lt;&gt;")=0,"",SUMPRODUCT(((Recommendations[ImplStatus]="Implemented")+(Recommendations[ImplStatus]="Compensated"))*ISNUMBER(MATCH(Recommendations[Id],H120:AU120,0)))/COUNTIF(H120:AU120,"&lt;&gt;"))</f>
        <v/>
      </c>
      <c r="H120" s="163"/>
      <c r="I120" s="163"/>
      <c r="J120" s="163"/>
      <c r="K120" s="163"/>
      <c r="L120" s="163"/>
      <c r="M120" s="163"/>
      <c r="N120" s="163"/>
      <c r="O120" s="163"/>
      <c r="P120" s="163"/>
      <c r="Q120" s="163"/>
      <c r="R120" s="163"/>
      <c r="S120" s="163"/>
      <c r="T120" s="163"/>
      <c r="U120" s="163"/>
      <c r="V120" s="163"/>
      <c r="W120" s="163"/>
      <c r="X120" s="163"/>
      <c r="Y120" s="163"/>
      <c r="Z120" s="163"/>
      <c r="AA120" s="163"/>
      <c r="AB120" s="163"/>
      <c r="AC120" s="163"/>
      <c r="AD120" s="163"/>
      <c r="AE120" s="163"/>
      <c r="AF120" s="163"/>
      <c r="AG120" s="163"/>
      <c r="AH120" s="163"/>
      <c r="AI120" s="163"/>
      <c r="AJ120" s="163"/>
      <c r="AK120" s="163"/>
      <c r="AL120" s="163"/>
      <c r="AM120" s="163"/>
      <c r="AN120" s="163"/>
      <c r="AO120" s="163"/>
      <c r="AP120" s="163"/>
      <c r="AQ120" s="163"/>
      <c r="AR120" s="163"/>
      <c r="AS120" s="163"/>
      <c r="AT120" s="163"/>
      <c r="AU120" s="177"/>
    </row>
    <row r="121" spans="1:47" ht="60" customHeight="1" x14ac:dyDescent="0.35">
      <c r="A121" s="174" t="s">
        <v>4515</v>
      </c>
      <c r="B121" s="148" t="s">
        <v>4596</v>
      </c>
      <c r="C121" s="149" t="s">
        <v>4598</v>
      </c>
      <c r="D121" s="152" t="s">
        <v>4599</v>
      </c>
      <c r="E121" s="155"/>
      <c r="F121" s="158" t="s">
        <v>28</v>
      </c>
      <c r="G121" s="161" t="str">
        <f>IF(COUNTIF(H121:AU121,"&lt;&gt;")=0,"",SUMPRODUCT(((Recommendations[ImplStatus]="Implemented")+(Recommendations[ImplStatus]="Compensated"))*ISNUMBER(MATCH(Recommendations[Id],H121:AU121,0)))/COUNTIF(H121:AU121,"&lt;&gt;"))</f>
        <v/>
      </c>
      <c r="H121" s="164"/>
      <c r="I121" s="164"/>
      <c r="J121" s="164"/>
      <c r="K121" s="164"/>
      <c r="L121" s="164"/>
      <c r="M121" s="164"/>
      <c r="N121" s="164"/>
      <c r="O121" s="164"/>
      <c r="P121" s="164"/>
      <c r="Q121" s="164"/>
      <c r="R121" s="164"/>
      <c r="S121" s="164"/>
      <c r="T121" s="164"/>
      <c r="U121" s="164"/>
      <c r="V121" s="164"/>
      <c r="W121" s="164"/>
      <c r="X121" s="164"/>
      <c r="Y121" s="164"/>
      <c r="Z121" s="164"/>
      <c r="AA121" s="164"/>
      <c r="AB121" s="164"/>
      <c r="AC121" s="164"/>
      <c r="AD121" s="164"/>
      <c r="AE121" s="164"/>
      <c r="AF121" s="164"/>
      <c r="AG121" s="164"/>
      <c r="AH121" s="164"/>
      <c r="AI121" s="164"/>
      <c r="AJ121" s="164"/>
      <c r="AK121" s="164"/>
      <c r="AL121" s="164"/>
      <c r="AM121" s="164"/>
      <c r="AN121" s="164"/>
      <c r="AO121" s="164"/>
      <c r="AP121" s="164"/>
      <c r="AQ121" s="164"/>
      <c r="AR121" s="164"/>
      <c r="AS121" s="164"/>
      <c r="AT121" s="164"/>
      <c r="AU121" s="178"/>
    </row>
    <row r="122" spans="1:47" ht="60" customHeight="1" x14ac:dyDescent="0.35">
      <c r="A122" s="174" t="s">
        <v>4515</v>
      </c>
      <c r="B122" s="148" t="s">
        <v>4596</v>
      </c>
      <c r="C122" s="149" t="s">
        <v>4600</v>
      </c>
      <c r="D122" s="152" t="s">
        <v>4601</v>
      </c>
      <c r="E122" s="155"/>
      <c r="F122" s="158" t="s">
        <v>28</v>
      </c>
      <c r="G122" s="161" t="str">
        <f>IF(COUNTIF(H122:AU122,"&lt;&gt;")=0,"",SUMPRODUCT(((Recommendations[ImplStatus]="Implemented")+(Recommendations[ImplStatus]="Compensated"))*ISNUMBER(MATCH(Recommendations[Id],H122:AU122,0)))/COUNTIF(H122:AU122,"&lt;&gt;"))</f>
        <v/>
      </c>
      <c r="H122" s="164"/>
      <c r="I122" s="164"/>
      <c r="J122" s="164"/>
      <c r="K122" s="164"/>
      <c r="L122" s="164"/>
      <c r="M122" s="164"/>
      <c r="N122" s="164"/>
      <c r="O122" s="164"/>
      <c r="P122" s="164"/>
      <c r="Q122" s="164"/>
      <c r="R122" s="164"/>
      <c r="S122" s="164"/>
      <c r="T122" s="164"/>
      <c r="U122" s="164"/>
      <c r="V122" s="164"/>
      <c r="W122" s="164"/>
      <c r="X122" s="164"/>
      <c r="Y122" s="164"/>
      <c r="Z122" s="164"/>
      <c r="AA122" s="164"/>
      <c r="AB122" s="164"/>
      <c r="AC122" s="164"/>
      <c r="AD122" s="164"/>
      <c r="AE122" s="164"/>
      <c r="AF122" s="164"/>
      <c r="AG122" s="164"/>
      <c r="AH122" s="164"/>
      <c r="AI122" s="164"/>
      <c r="AJ122" s="164"/>
      <c r="AK122" s="164"/>
      <c r="AL122" s="164"/>
      <c r="AM122" s="164"/>
      <c r="AN122" s="164"/>
      <c r="AO122" s="164"/>
      <c r="AP122" s="164"/>
      <c r="AQ122" s="164"/>
      <c r="AR122" s="164"/>
      <c r="AS122" s="164"/>
      <c r="AT122" s="164"/>
      <c r="AU122" s="178"/>
    </row>
    <row r="123" spans="1:47" ht="60" customHeight="1" x14ac:dyDescent="0.35">
      <c r="A123" s="174" t="s">
        <v>4515</v>
      </c>
      <c r="B123" s="148" t="s">
        <v>4596</v>
      </c>
      <c r="C123" s="149" t="s">
        <v>4602</v>
      </c>
      <c r="D123" s="152" t="s">
        <v>4603</v>
      </c>
      <c r="E123" s="155"/>
      <c r="F123" s="158" t="s">
        <v>28</v>
      </c>
      <c r="G123" s="161" t="str">
        <f>IF(COUNTIF(H123:AU123,"&lt;&gt;")=0,"",SUMPRODUCT(((Recommendations[ImplStatus]="Implemented")+(Recommendations[ImplStatus]="Compensated"))*ISNUMBER(MATCH(Recommendations[Id],H123:AU123,0)))/COUNTIF(H123:AU123,"&lt;&gt;"))</f>
        <v/>
      </c>
      <c r="H123" s="164"/>
      <c r="I123" s="164"/>
      <c r="J123" s="164"/>
      <c r="K123" s="164"/>
      <c r="L123" s="164"/>
      <c r="M123" s="164"/>
      <c r="N123" s="164"/>
      <c r="O123" s="164"/>
      <c r="P123" s="164"/>
      <c r="Q123" s="164"/>
      <c r="R123" s="164"/>
      <c r="S123" s="164"/>
      <c r="T123" s="164"/>
      <c r="U123" s="164"/>
      <c r="V123" s="164"/>
      <c r="W123" s="164"/>
      <c r="X123" s="164"/>
      <c r="Y123" s="164"/>
      <c r="Z123" s="164"/>
      <c r="AA123" s="164"/>
      <c r="AB123" s="164"/>
      <c r="AC123" s="164"/>
      <c r="AD123" s="164"/>
      <c r="AE123" s="164"/>
      <c r="AF123" s="164"/>
      <c r="AG123" s="164"/>
      <c r="AH123" s="164"/>
      <c r="AI123" s="164"/>
      <c r="AJ123" s="164"/>
      <c r="AK123" s="164"/>
      <c r="AL123" s="164"/>
      <c r="AM123" s="164"/>
      <c r="AN123" s="164"/>
      <c r="AO123" s="164"/>
      <c r="AP123" s="164"/>
      <c r="AQ123" s="164"/>
      <c r="AR123" s="164"/>
      <c r="AS123" s="164"/>
      <c r="AT123" s="164"/>
      <c r="AU123" s="178"/>
    </row>
    <row r="124" spans="1:47" ht="60" customHeight="1" x14ac:dyDescent="0.35">
      <c r="A124" s="174" t="s">
        <v>4515</v>
      </c>
      <c r="B124" s="148" t="s">
        <v>4596</v>
      </c>
      <c r="C124" s="149" t="s">
        <v>4604</v>
      </c>
      <c r="D124" s="152" t="s">
        <v>4605</v>
      </c>
      <c r="E124" s="155"/>
      <c r="F124" s="158" t="s">
        <v>28</v>
      </c>
      <c r="G124" s="161" t="str">
        <f>IF(COUNTIF(H124:AU124,"&lt;&gt;")=0,"",SUMPRODUCT(((Recommendations[ImplStatus]="Implemented")+(Recommendations[ImplStatus]="Compensated"))*ISNUMBER(MATCH(Recommendations[Id],H124:AU124,0)))/COUNTIF(H124:AU124,"&lt;&gt;"))</f>
        <v/>
      </c>
      <c r="H124" s="164"/>
      <c r="I124" s="164"/>
      <c r="J124" s="164"/>
      <c r="K124" s="164"/>
      <c r="L124" s="164"/>
      <c r="M124" s="164"/>
      <c r="N124" s="164"/>
      <c r="O124" s="164"/>
      <c r="P124" s="164"/>
      <c r="Q124" s="164"/>
      <c r="R124" s="164"/>
      <c r="S124" s="164"/>
      <c r="T124" s="164"/>
      <c r="U124" s="164"/>
      <c r="V124" s="164"/>
      <c r="W124" s="164"/>
      <c r="X124" s="164"/>
      <c r="Y124" s="164"/>
      <c r="Z124" s="164"/>
      <c r="AA124" s="164"/>
      <c r="AB124" s="164"/>
      <c r="AC124" s="164"/>
      <c r="AD124" s="164"/>
      <c r="AE124" s="164"/>
      <c r="AF124" s="164"/>
      <c r="AG124" s="164"/>
      <c r="AH124" s="164"/>
      <c r="AI124" s="164"/>
      <c r="AJ124" s="164"/>
      <c r="AK124" s="164"/>
      <c r="AL124" s="164"/>
      <c r="AM124" s="164"/>
      <c r="AN124" s="164"/>
      <c r="AO124" s="164"/>
      <c r="AP124" s="164"/>
      <c r="AQ124" s="164"/>
      <c r="AR124" s="164"/>
      <c r="AS124" s="164"/>
      <c r="AT124" s="164"/>
      <c r="AU124" s="178"/>
    </row>
    <row r="125" spans="1:47" ht="60" customHeight="1" x14ac:dyDescent="0.35">
      <c r="A125" s="174" t="s">
        <v>4515</v>
      </c>
      <c r="B125" s="148" t="s">
        <v>4596</v>
      </c>
      <c r="C125" s="149" t="s">
        <v>4606</v>
      </c>
      <c r="D125" s="152" t="s">
        <v>4607</v>
      </c>
      <c r="E125" s="155"/>
      <c r="F125" s="158" t="s">
        <v>28</v>
      </c>
      <c r="G125" s="161" t="str">
        <f>IF(COUNTIF(H125:AU125,"&lt;&gt;")=0,"",SUMPRODUCT(((Recommendations[ImplStatus]="Implemented")+(Recommendations[ImplStatus]="Compensated"))*ISNUMBER(MATCH(Recommendations[Id],H125:AU125,0)))/COUNTIF(H125:AU125,"&lt;&gt;"))</f>
        <v/>
      </c>
      <c r="H125" s="164"/>
      <c r="I125" s="164"/>
      <c r="J125" s="164"/>
      <c r="K125" s="164"/>
      <c r="L125" s="164"/>
      <c r="M125" s="164"/>
      <c r="N125" s="164"/>
      <c r="O125" s="164"/>
      <c r="P125" s="164"/>
      <c r="Q125" s="164"/>
      <c r="R125" s="164"/>
      <c r="S125" s="164"/>
      <c r="T125" s="164"/>
      <c r="U125" s="164"/>
      <c r="V125" s="164"/>
      <c r="W125" s="164"/>
      <c r="X125" s="164"/>
      <c r="Y125" s="164"/>
      <c r="Z125" s="164"/>
      <c r="AA125" s="164"/>
      <c r="AB125" s="164"/>
      <c r="AC125" s="164"/>
      <c r="AD125" s="164"/>
      <c r="AE125" s="164"/>
      <c r="AF125" s="164"/>
      <c r="AG125" s="164"/>
      <c r="AH125" s="164"/>
      <c r="AI125" s="164"/>
      <c r="AJ125" s="164"/>
      <c r="AK125" s="164"/>
      <c r="AL125" s="164"/>
      <c r="AM125" s="164"/>
      <c r="AN125" s="164"/>
      <c r="AO125" s="164"/>
      <c r="AP125" s="164"/>
      <c r="AQ125" s="164"/>
      <c r="AR125" s="164"/>
      <c r="AS125" s="164"/>
      <c r="AT125" s="164"/>
      <c r="AU125" s="178"/>
    </row>
    <row r="126" spans="1:47" ht="60" customHeight="1" x14ac:dyDescent="0.35">
      <c r="A126" s="174" t="s">
        <v>4515</v>
      </c>
      <c r="B126" s="148" t="s">
        <v>4596</v>
      </c>
      <c r="C126" s="149" t="s">
        <v>4608</v>
      </c>
      <c r="D126" s="152" t="s">
        <v>4609</v>
      </c>
      <c r="E126" s="155"/>
      <c r="F126" s="158" t="s">
        <v>28</v>
      </c>
      <c r="G126" s="161" t="str">
        <f>IF(COUNTIF(H126:AU126,"&lt;&gt;")=0,"",SUMPRODUCT(((Recommendations[ImplStatus]="Implemented")+(Recommendations[ImplStatus]="Compensated"))*ISNUMBER(MATCH(Recommendations[Id],H126:AU126,0)))/COUNTIF(H126:AU126,"&lt;&gt;"))</f>
        <v/>
      </c>
      <c r="H126" s="164"/>
      <c r="I126" s="164"/>
      <c r="J126" s="164"/>
      <c r="K126" s="164"/>
      <c r="L126" s="164"/>
      <c r="M126" s="164"/>
      <c r="N126" s="164"/>
      <c r="O126" s="164"/>
      <c r="P126" s="164"/>
      <c r="Q126" s="164"/>
      <c r="R126" s="164"/>
      <c r="S126" s="164"/>
      <c r="T126" s="164"/>
      <c r="U126" s="164"/>
      <c r="V126" s="164"/>
      <c r="W126" s="164"/>
      <c r="X126" s="164"/>
      <c r="Y126" s="164"/>
      <c r="Z126" s="164"/>
      <c r="AA126" s="164"/>
      <c r="AB126" s="164"/>
      <c r="AC126" s="164"/>
      <c r="AD126" s="164"/>
      <c r="AE126" s="164"/>
      <c r="AF126" s="164"/>
      <c r="AG126" s="164"/>
      <c r="AH126" s="164"/>
      <c r="AI126" s="164"/>
      <c r="AJ126" s="164"/>
      <c r="AK126" s="164"/>
      <c r="AL126" s="164"/>
      <c r="AM126" s="164"/>
      <c r="AN126" s="164"/>
      <c r="AO126" s="164"/>
      <c r="AP126" s="164"/>
      <c r="AQ126" s="164"/>
      <c r="AR126" s="164"/>
      <c r="AS126" s="164"/>
      <c r="AT126" s="164"/>
      <c r="AU126" s="178"/>
    </row>
    <row r="127" spans="1:47" ht="60" customHeight="1" x14ac:dyDescent="0.35">
      <c r="A127" s="174" t="s">
        <v>4515</v>
      </c>
      <c r="B127" s="148" t="s">
        <v>4596</v>
      </c>
      <c r="C127" s="149" t="s">
        <v>4610</v>
      </c>
      <c r="D127" s="152" t="s">
        <v>4611</v>
      </c>
      <c r="E127" s="155"/>
      <c r="F127" s="158" t="s">
        <v>28</v>
      </c>
      <c r="G127" s="161" t="str">
        <f>IF(COUNTIF(H127:AU127,"&lt;&gt;")=0,"",SUMPRODUCT(((Recommendations[ImplStatus]="Implemented")+(Recommendations[ImplStatus]="Compensated"))*ISNUMBER(MATCH(Recommendations[Id],H127:AU127,0)))/COUNTIF(H127:AU127,"&lt;&gt;"))</f>
        <v/>
      </c>
      <c r="H127" s="164"/>
      <c r="I127" s="164"/>
      <c r="J127" s="164"/>
      <c r="K127" s="164"/>
      <c r="L127" s="164"/>
      <c r="M127" s="164"/>
      <c r="N127" s="164"/>
      <c r="O127" s="164"/>
      <c r="P127" s="164"/>
      <c r="Q127" s="164"/>
      <c r="R127" s="164"/>
      <c r="S127" s="164"/>
      <c r="T127" s="164"/>
      <c r="U127" s="164"/>
      <c r="V127" s="164"/>
      <c r="W127" s="164"/>
      <c r="X127" s="164"/>
      <c r="Y127" s="164"/>
      <c r="Z127" s="164"/>
      <c r="AA127" s="164"/>
      <c r="AB127" s="164"/>
      <c r="AC127" s="164"/>
      <c r="AD127" s="164"/>
      <c r="AE127" s="164"/>
      <c r="AF127" s="164"/>
      <c r="AG127" s="164"/>
      <c r="AH127" s="164"/>
      <c r="AI127" s="164"/>
      <c r="AJ127" s="164"/>
      <c r="AK127" s="164"/>
      <c r="AL127" s="164"/>
      <c r="AM127" s="164"/>
      <c r="AN127" s="164"/>
      <c r="AO127" s="164"/>
      <c r="AP127" s="164"/>
      <c r="AQ127" s="164"/>
      <c r="AR127" s="164"/>
      <c r="AS127" s="164"/>
      <c r="AT127" s="164"/>
      <c r="AU127" s="178"/>
    </row>
    <row r="128" spans="1:47" ht="60" customHeight="1" x14ac:dyDescent="0.35">
      <c r="A128" s="174" t="s">
        <v>4515</v>
      </c>
      <c r="B128" s="148" t="s">
        <v>4596</v>
      </c>
      <c r="C128" s="149" t="s">
        <v>4612</v>
      </c>
      <c r="D128" s="152" t="s">
        <v>4613</v>
      </c>
      <c r="E128" s="155"/>
      <c r="F128" s="158" t="s">
        <v>28</v>
      </c>
      <c r="G128" s="161" t="str">
        <f>IF(COUNTIF(H128:AU128,"&lt;&gt;")=0,"",SUMPRODUCT(((Recommendations[ImplStatus]="Implemented")+(Recommendations[ImplStatus]="Compensated"))*ISNUMBER(MATCH(Recommendations[Id],H128:AU128,0)))/COUNTIF(H128:AU128,"&lt;&gt;"))</f>
        <v/>
      </c>
      <c r="H128" s="164"/>
      <c r="I128" s="164"/>
      <c r="J128" s="164"/>
      <c r="K128" s="164"/>
      <c r="L128" s="164"/>
      <c r="M128" s="164"/>
      <c r="N128" s="164"/>
      <c r="O128" s="164"/>
      <c r="P128" s="164"/>
      <c r="Q128" s="164"/>
      <c r="R128" s="164"/>
      <c r="S128" s="164"/>
      <c r="T128" s="164"/>
      <c r="U128" s="164"/>
      <c r="V128" s="164"/>
      <c r="W128" s="164"/>
      <c r="X128" s="164"/>
      <c r="Y128" s="164"/>
      <c r="Z128" s="164"/>
      <c r="AA128" s="164"/>
      <c r="AB128" s="164"/>
      <c r="AC128" s="164"/>
      <c r="AD128" s="164"/>
      <c r="AE128" s="164"/>
      <c r="AF128" s="164"/>
      <c r="AG128" s="164"/>
      <c r="AH128" s="164"/>
      <c r="AI128" s="164"/>
      <c r="AJ128" s="164"/>
      <c r="AK128" s="164"/>
      <c r="AL128" s="164"/>
      <c r="AM128" s="164"/>
      <c r="AN128" s="164"/>
      <c r="AO128" s="164"/>
      <c r="AP128" s="164"/>
      <c r="AQ128" s="164"/>
      <c r="AR128" s="164"/>
      <c r="AS128" s="164"/>
      <c r="AT128" s="164"/>
      <c r="AU128" s="178"/>
    </row>
    <row r="129" spans="1:47" ht="60" customHeight="1" x14ac:dyDescent="0.35">
      <c r="A129" s="174" t="s">
        <v>4515</v>
      </c>
      <c r="B129" s="148" t="s">
        <v>4596</v>
      </c>
      <c r="C129" s="149" t="s">
        <v>4614</v>
      </c>
      <c r="D129" s="152" t="s">
        <v>4615</v>
      </c>
      <c r="E129" s="155"/>
      <c r="F129" s="158" t="s">
        <v>28</v>
      </c>
      <c r="G129" s="161" t="str">
        <f>IF(COUNTIF(H129:AU129,"&lt;&gt;")=0,"",SUMPRODUCT(((Recommendations[ImplStatus]="Implemented")+(Recommendations[ImplStatus]="Compensated"))*ISNUMBER(MATCH(Recommendations[Id],H129:AU129,0)))/COUNTIF(H129:AU129,"&lt;&gt;"))</f>
        <v/>
      </c>
      <c r="H129" s="164"/>
      <c r="I129" s="164"/>
      <c r="J129" s="164"/>
      <c r="K129" s="164"/>
      <c r="L129" s="164"/>
      <c r="M129" s="164"/>
      <c r="N129" s="164"/>
      <c r="O129" s="164"/>
      <c r="P129" s="164"/>
      <c r="Q129" s="164"/>
      <c r="R129" s="164"/>
      <c r="S129" s="164"/>
      <c r="T129" s="164"/>
      <c r="U129" s="164"/>
      <c r="V129" s="164"/>
      <c r="W129" s="164"/>
      <c r="X129" s="164"/>
      <c r="Y129" s="164"/>
      <c r="Z129" s="164"/>
      <c r="AA129" s="164"/>
      <c r="AB129" s="164"/>
      <c r="AC129" s="164"/>
      <c r="AD129" s="164"/>
      <c r="AE129" s="164"/>
      <c r="AF129" s="164"/>
      <c r="AG129" s="164"/>
      <c r="AH129" s="164"/>
      <c r="AI129" s="164"/>
      <c r="AJ129" s="164"/>
      <c r="AK129" s="164"/>
      <c r="AL129" s="164"/>
      <c r="AM129" s="164"/>
      <c r="AN129" s="164"/>
      <c r="AO129" s="164"/>
      <c r="AP129" s="164"/>
      <c r="AQ129" s="164"/>
      <c r="AR129" s="164"/>
      <c r="AS129" s="164"/>
      <c r="AT129" s="164"/>
      <c r="AU129" s="178"/>
    </row>
    <row r="130" spans="1:47" ht="60" customHeight="1" x14ac:dyDescent="0.35">
      <c r="A130" s="174" t="s">
        <v>4515</v>
      </c>
      <c r="B130" s="148" t="s">
        <v>4596</v>
      </c>
      <c r="C130" s="149" t="s">
        <v>4616</v>
      </c>
      <c r="D130" s="152" t="s">
        <v>4617</v>
      </c>
      <c r="E130" s="155"/>
      <c r="F130" s="158" t="s">
        <v>28</v>
      </c>
      <c r="G130" s="161" t="str">
        <f>IF(COUNTIF(H130:AU130,"&lt;&gt;")=0,"",SUMPRODUCT(((Recommendations[ImplStatus]="Implemented")+(Recommendations[ImplStatus]="Compensated"))*ISNUMBER(MATCH(Recommendations[Id],H130:AU130,0)))/COUNTIF(H130:AU130,"&lt;&gt;"))</f>
        <v/>
      </c>
      <c r="H130" s="164"/>
      <c r="I130" s="164"/>
      <c r="J130" s="164"/>
      <c r="K130" s="164"/>
      <c r="L130" s="164"/>
      <c r="M130" s="164"/>
      <c r="N130" s="164"/>
      <c r="O130" s="164"/>
      <c r="P130" s="164"/>
      <c r="Q130" s="164"/>
      <c r="R130" s="164"/>
      <c r="S130" s="164"/>
      <c r="T130" s="164"/>
      <c r="U130" s="164"/>
      <c r="V130" s="164"/>
      <c r="W130" s="164"/>
      <c r="X130" s="164"/>
      <c r="Y130" s="164"/>
      <c r="Z130" s="164"/>
      <c r="AA130" s="164"/>
      <c r="AB130" s="164"/>
      <c r="AC130" s="164"/>
      <c r="AD130" s="164"/>
      <c r="AE130" s="164"/>
      <c r="AF130" s="164"/>
      <c r="AG130" s="164"/>
      <c r="AH130" s="164"/>
      <c r="AI130" s="164"/>
      <c r="AJ130" s="164"/>
      <c r="AK130" s="164"/>
      <c r="AL130" s="164"/>
      <c r="AM130" s="164"/>
      <c r="AN130" s="164"/>
      <c r="AO130" s="164"/>
      <c r="AP130" s="164"/>
      <c r="AQ130" s="164"/>
      <c r="AR130" s="164"/>
      <c r="AS130" s="164"/>
      <c r="AT130" s="164"/>
      <c r="AU130" s="178"/>
    </row>
    <row r="131" spans="1:47" ht="60" customHeight="1" x14ac:dyDescent="0.35">
      <c r="A131" s="174" t="s">
        <v>4515</v>
      </c>
      <c r="B131" s="148" t="s">
        <v>4596</v>
      </c>
      <c r="C131" s="149" t="s">
        <v>4618</v>
      </c>
      <c r="D131" s="152" t="s">
        <v>4619</v>
      </c>
      <c r="E131" s="155"/>
      <c r="F131" s="158" t="s">
        <v>28</v>
      </c>
      <c r="G131" s="161" t="str">
        <f>IF(COUNTIF(H131:AU131,"&lt;&gt;")=0,"",SUMPRODUCT(((Recommendations[ImplStatus]="Implemented")+(Recommendations[ImplStatus]="Compensated"))*ISNUMBER(MATCH(Recommendations[Id],H131:AU131,0)))/COUNTIF(H131:AU131,"&lt;&gt;"))</f>
        <v/>
      </c>
      <c r="H131" s="164"/>
      <c r="I131" s="164"/>
      <c r="J131" s="164"/>
      <c r="K131" s="164"/>
      <c r="L131" s="164"/>
      <c r="M131" s="164"/>
      <c r="N131" s="164"/>
      <c r="O131" s="164"/>
      <c r="P131" s="164"/>
      <c r="Q131" s="164"/>
      <c r="R131" s="164"/>
      <c r="S131" s="164"/>
      <c r="T131" s="164"/>
      <c r="U131" s="164"/>
      <c r="V131" s="164"/>
      <c r="W131" s="164"/>
      <c r="X131" s="164"/>
      <c r="Y131" s="164"/>
      <c r="Z131" s="164"/>
      <c r="AA131" s="164"/>
      <c r="AB131" s="164"/>
      <c r="AC131" s="164"/>
      <c r="AD131" s="164"/>
      <c r="AE131" s="164"/>
      <c r="AF131" s="164"/>
      <c r="AG131" s="164"/>
      <c r="AH131" s="164"/>
      <c r="AI131" s="164"/>
      <c r="AJ131" s="164"/>
      <c r="AK131" s="164"/>
      <c r="AL131" s="164"/>
      <c r="AM131" s="164"/>
      <c r="AN131" s="164"/>
      <c r="AO131" s="164"/>
      <c r="AP131" s="164"/>
      <c r="AQ131" s="164"/>
      <c r="AR131" s="164"/>
      <c r="AS131" s="164"/>
      <c r="AT131" s="164"/>
      <c r="AU131" s="178"/>
    </row>
    <row r="132" spans="1:47" ht="60" customHeight="1" x14ac:dyDescent="0.35">
      <c r="A132" s="174" t="s">
        <v>4515</v>
      </c>
      <c r="B132" s="148" t="s">
        <v>4596</v>
      </c>
      <c r="C132" s="149" t="s">
        <v>4620</v>
      </c>
      <c r="D132" s="152" t="s">
        <v>4621</v>
      </c>
      <c r="E132" s="155"/>
      <c r="F132" s="158" t="s">
        <v>28</v>
      </c>
      <c r="G132" s="161" t="str">
        <f>IF(COUNTIF(H132:AU132,"&lt;&gt;")=0,"",SUMPRODUCT(((Recommendations[ImplStatus]="Implemented")+(Recommendations[ImplStatus]="Compensated"))*ISNUMBER(MATCH(Recommendations[Id],H132:AU132,0)))/COUNTIF(H132:AU132,"&lt;&gt;"))</f>
        <v/>
      </c>
      <c r="H132" s="164"/>
      <c r="I132" s="164"/>
      <c r="J132" s="164"/>
      <c r="K132" s="164"/>
      <c r="L132" s="164"/>
      <c r="M132" s="164"/>
      <c r="N132" s="164"/>
      <c r="O132" s="164"/>
      <c r="P132" s="164"/>
      <c r="Q132" s="164"/>
      <c r="R132" s="164"/>
      <c r="S132" s="164"/>
      <c r="T132" s="164"/>
      <c r="U132" s="164"/>
      <c r="V132" s="164"/>
      <c r="W132" s="164"/>
      <c r="X132" s="164"/>
      <c r="Y132" s="164"/>
      <c r="Z132" s="164"/>
      <c r="AA132" s="164"/>
      <c r="AB132" s="164"/>
      <c r="AC132" s="164"/>
      <c r="AD132" s="164"/>
      <c r="AE132" s="164"/>
      <c r="AF132" s="164"/>
      <c r="AG132" s="164"/>
      <c r="AH132" s="164"/>
      <c r="AI132" s="164"/>
      <c r="AJ132" s="164"/>
      <c r="AK132" s="164"/>
      <c r="AL132" s="164"/>
      <c r="AM132" s="164"/>
      <c r="AN132" s="164"/>
      <c r="AO132" s="164"/>
      <c r="AP132" s="164"/>
      <c r="AQ132" s="164"/>
      <c r="AR132" s="164"/>
      <c r="AS132" s="164"/>
      <c r="AT132" s="164"/>
      <c r="AU132" s="178"/>
    </row>
    <row r="133" spans="1:47" ht="60" customHeight="1" outlineLevel="1" x14ac:dyDescent="0.35">
      <c r="A133" s="173" t="s">
        <v>4515</v>
      </c>
      <c r="B133" s="147" t="s">
        <v>4622</v>
      </c>
      <c r="C133" s="145" t="s">
        <v>4623</v>
      </c>
      <c r="D133" s="151" t="s">
        <v>4624</v>
      </c>
      <c r="E133" s="154" t="s">
        <v>28</v>
      </c>
      <c r="F133" s="157" t="s">
        <v>28</v>
      </c>
      <c r="G133" s="160" t="str">
        <f>IF(COUNTIF(H133:AU133,"&lt;&gt;")=0,"",SUMPRODUCT(((Recommendations[ImplStatus]="Implemented")+(Recommendations[ImplStatus]="Compensated"))*ISNUMBER(MATCH(Recommendations[Id],H133:AU133,0)))/COUNTIF(H133:AU133,"&lt;&gt;"))</f>
        <v/>
      </c>
      <c r="H133" s="163"/>
      <c r="I133" s="163"/>
      <c r="J133" s="163"/>
      <c r="K133" s="163"/>
      <c r="L133" s="163"/>
      <c r="M133" s="163"/>
      <c r="N133" s="163"/>
      <c r="O133" s="163"/>
      <c r="P133" s="163"/>
      <c r="Q133" s="163"/>
      <c r="R133" s="163"/>
      <c r="S133" s="163"/>
      <c r="T133" s="163"/>
      <c r="U133" s="163"/>
      <c r="V133" s="163"/>
      <c r="W133" s="163"/>
      <c r="X133" s="163"/>
      <c r="Y133" s="163"/>
      <c r="Z133" s="163"/>
      <c r="AA133" s="163"/>
      <c r="AB133" s="163"/>
      <c r="AC133" s="163"/>
      <c r="AD133" s="163"/>
      <c r="AE133" s="163"/>
      <c r="AF133" s="163"/>
      <c r="AG133" s="163"/>
      <c r="AH133" s="163"/>
      <c r="AI133" s="163"/>
      <c r="AJ133" s="163"/>
      <c r="AK133" s="163"/>
      <c r="AL133" s="163"/>
      <c r="AM133" s="163"/>
      <c r="AN133" s="163"/>
      <c r="AO133" s="163"/>
      <c r="AP133" s="163"/>
      <c r="AQ133" s="163"/>
      <c r="AR133" s="163"/>
      <c r="AS133" s="163"/>
      <c r="AT133" s="163"/>
      <c r="AU133" s="177"/>
    </row>
    <row r="134" spans="1:47" ht="60" customHeight="1" x14ac:dyDescent="0.35">
      <c r="A134" s="174" t="s">
        <v>4515</v>
      </c>
      <c r="B134" s="148" t="s">
        <v>4622</v>
      </c>
      <c r="C134" s="149" t="s">
        <v>4625</v>
      </c>
      <c r="D134" s="152" t="s">
        <v>4626</v>
      </c>
      <c r="E134" s="155" t="s">
        <v>4627</v>
      </c>
      <c r="F134" s="158" t="s">
        <v>4296</v>
      </c>
      <c r="G134" s="161">
        <f>IF(COUNTIF(H134:AU134,"&lt;&gt;")=0,"",SUMPRODUCT(((Recommendations[ImplStatus]="Implemented")+(Recommendations[ImplStatus]="Compensated"))*ISNUMBER(MATCH(Recommendations[Id],H134:AU134,0)))/COUNTIF(H134:AU134,"&lt;&gt;"))</f>
        <v>0</v>
      </c>
      <c r="H134" s="164" t="s">
        <v>1023</v>
      </c>
      <c r="I134" s="164" t="s">
        <v>1031</v>
      </c>
      <c r="J134" s="164" t="s">
        <v>1039</v>
      </c>
      <c r="K134" s="164" t="s">
        <v>1390</v>
      </c>
      <c r="L134" s="164" t="s">
        <v>1398</v>
      </c>
      <c r="M134" s="164" t="s">
        <v>1404</v>
      </c>
      <c r="N134" s="164" t="s">
        <v>1861</v>
      </c>
      <c r="O134" s="164" t="s">
        <v>1869</v>
      </c>
      <c r="P134" s="164"/>
      <c r="Q134" s="164"/>
      <c r="R134" s="164"/>
      <c r="S134" s="164"/>
      <c r="T134" s="164"/>
      <c r="U134" s="164"/>
      <c r="V134" s="164"/>
      <c r="W134" s="164"/>
      <c r="X134" s="164"/>
      <c r="Y134" s="164"/>
      <c r="Z134" s="164"/>
      <c r="AA134" s="164"/>
      <c r="AB134" s="164"/>
      <c r="AC134" s="164"/>
      <c r="AD134" s="164"/>
      <c r="AE134" s="164"/>
      <c r="AF134" s="164"/>
      <c r="AG134" s="164"/>
      <c r="AH134" s="164"/>
      <c r="AI134" s="164"/>
      <c r="AJ134" s="164"/>
      <c r="AK134" s="164"/>
      <c r="AL134" s="164"/>
      <c r="AM134" s="164"/>
      <c r="AN134" s="164"/>
      <c r="AO134" s="164"/>
      <c r="AP134" s="164"/>
      <c r="AQ134" s="164"/>
      <c r="AR134" s="164"/>
      <c r="AS134" s="164"/>
      <c r="AT134" s="164"/>
      <c r="AU134" s="178"/>
    </row>
    <row r="135" spans="1:47" ht="60" customHeight="1" x14ac:dyDescent="0.35">
      <c r="A135" s="174" t="s">
        <v>4515</v>
      </c>
      <c r="B135" s="148" t="s">
        <v>4622</v>
      </c>
      <c r="C135" s="149" t="s">
        <v>4628</v>
      </c>
      <c r="D135" s="152" t="s">
        <v>4629</v>
      </c>
      <c r="E135" s="155" t="s">
        <v>4630</v>
      </c>
      <c r="F135" s="158" t="s">
        <v>4296</v>
      </c>
      <c r="G135" s="161" t="str">
        <f>IF(COUNTIF(H135:AU135,"&lt;&gt;")=0,"",SUMPRODUCT(((Recommendations[ImplStatus]="Implemented")+(Recommendations[ImplStatus]="Compensated"))*ISNUMBER(MATCH(Recommendations[Id],H135:AU135,0)))/COUNTIF(H135:AU135,"&lt;&gt;"))</f>
        <v/>
      </c>
      <c r="H135" s="164"/>
      <c r="I135" s="164"/>
      <c r="J135" s="164"/>
      <c r="K135" s="164"/>
      <c r="L135" s="164"/>
      <c r="M135" s="164"/>
      <c r="N135" s="164"/>
      <c r="O135" s="164"/>
      <c r="P135" s="164"/>
      <c r="Q135" s="164"/>
      <c r="R135" s="164"/>
      <c r="S135" s="164"/>
      <c r="T135" s="164"/>
      <c r="U135" s="164"/>
      <c r="V135" s="164"/>
      <c r="W135" s="164"/>
      <c r="X135" s="164"/>
      <c r="Y135" s="164"/>
      <c r="Z135" s="164"/>
      <c r="AA135" s="164"/>
      <c r="AB135" s="164"/>
      <c r="AC135" s="164"/>
      <c r="AD135" s="164"/>
      <c r="AE135" s="164"/>
      <c r="AF135" s="164"/>
      <c r="AG135" s="164"/>
      <c r="AH135" s="164"/>
      <c r="AI135" s="164"/>
      <c r="AJ135" s="164"/>
      <c r="AK135" s="164"/>
      <c r="AL135" s="164"/>
      <c r="AM135" s="164"/>
      <c r="AN135" s="164"/>
      <c r="AO135" s="164"/>
      <c r="AP135" s="164"/>
      <c r="AQ135" s="164"/>
      <c r="AR135" s="164"/>
      <c r="AS135" s="164"/>
      <c r="AT135" s="164"/>
      <c r="AU135" s="178"/>
    </row>
    <row r="136" spans="1:47" ht="60" customHeight="1" x14ac:dyDescent="0.35">
      <c r="A136" s="174" t="s">
        <v>4515</v>
      </c>
      <c r="B136" s="148" t="s">
        <v>4622</v>
      </c>
      <c r="C136" s="149" t="s">
        <v>4631</v>
      </c>
      <c r="D136" s="152" t="s">
        <v>4632</v>
      </c>
      <c r="E136" s="155" t="s">
        <v>4633</v>
      </c>
      <c r="F136" s="158" t="s">
        <v>4292</v>
      </c>
      <c r="G136" s="161" t="str">
        <f>IF(COUNTIF(H136:AU136,"&lt;&gt;")=0,"",SUMPRODUCT(((Recommendations[ImplStatus]="Implemented")+(Recommendations[ImplStatus]="Compensated"))*ISNUMBER(MATCH(Recommendations[Id],H136:AU136,0)))/COUNTIF(H136:AU136,"&lt;&gt;"))</f>
        <v/>
      </c>
      <c r="H136" s="164"/>
      <c r="I136" s="164"/>
      <c r="J136" s="164"/>
      <c r="K136" s="164"/>
      <c r="L136" s="164"/>
      <c r="M136" s="164"/>
      <c r="N136" s="164"/>
      <c r="O136" s="164"/>
      <c r="P136" s="164"/>
      <c r="Q136" s="164"/>
      <c r="R136" s="164"/>
      <c r="S136" s="164"/>
      <c r="T136" s="164"/>
      <c r="U136" s="164"/>
      <c r="V136" s="164"/>
      <c r="W136" s="164"/>
      <c r="X136" s="164"/>
      <c r="Y136" s="164"/>
      <c r="Z136" s="164"/>
      <c r="AA136" s="164"/>
      <c r="AB136" s="164"/>
      <c r="AC136" s="164"/>
      <c r="AD136" s="164"/>
      <c r="AE136" s="164"/>
      <c r="AF136" s="164"/>
      <c r="AG136" s="164"/>
      <c r="AH136" s="164"/>
      <c r="AI136" s="164"/>
      <c r="AJ136" s="164"/>
      <c r="AK136" s="164"/>
      <c r="AL136" s="164"/>
      <c r="AM136" s="164"/>
      <c r="AN136" s="164"/>
      <c r="AO136" s="164"/>
      <c r="AP136" s="164"/>
      <c r="AQ136" s="164"/>
      <c r="AR136" s="164"/>
      <c r="AS136" s="164"/>
      <c r="AT136" s="164"/>
      <c r="AU136" s="178"/>
    </row>
    <row r="137" spans="1:47" ht="60" customHeight="1" x14ac:dyDescent="0.35">
      <c r="A137" s="174" t="s">
        <v>4515</v>
      </c>
      <c r="B137" s="148" t="s">
        <v>4622</v>
      </c>
      <c r="C137" s="149" t="s">
        <v>4634</v>
      </c>
      <c r="D137" s="152" t="s">
        <v>4635</v>
      </c>
      <c r="E137" s="155" t="s">
        <v>4636</v>
      </c>
      <c r="F137" s="158" t="s">
        <v>28</v>
      </c>
      <c r="G137" s="161" t="str">
        <f>IF(COUNTIF(H137:AU137,"&lt;&gt;")=0,"",SUMPRODUCT(((Recommendations[ImplStatus]="Implemented")+(Recommendations[ImplStatus]="Compensated"))*ISNUMBER(MATCH(Recommendations[Id],H137:AU137,0)))/COUNTIF(H137:AU137,"&lt;&gt;"))</f>
        <v/>
      </c>
      <c r="H137" s="164"/>
      <c r="I137" s="164"/>
      <c r="J137" s="164"/>
      <c r="K137" s="164"/>
      <c r="L137" s="164"/>
      <c r="M137" s="164"/>
      <c r="N137" s="164"/>
      <c r="O137" s="164"/>
      <c r="P137" s="164"/>
      <c r="Q137" s="164"/>
      <c r="R137" s="164"/>
      <c r="S137" s="164"/>
      <c r="T137" s="164"/>
      <c r="U137" s="164"/>
      <c r="V137" s="164"/>
      <c r="W137" s="164"/>
      <c r="X137" s="164"/>
      <c r="Y137" s="164"/>
      <c r="Z137" s="164"/>
      <c r="AA137" s="164"/>
      <c r="AB137" s="164"/>
      <c r="AC137" s="164"/>
      <c r="AD137" s="164"/>
      <c r="AE137" s="164"/>
      <c r="AF137" s="164"/>
      <c r="AG137" s="164"/>
      <c r="AH137" s="164"/>
      <c r="AI137" s="164"/>
      <c r="AJ137" s="164"/>
      <c r="AK137" s="164"/>
      <c r="AL137" s="164"/>
      <c r="AM137" s="164"/>
      <c r="AN137" s="164"/>
      <c r="AO137" s="164"/>
      <c r="AP137" s="164"/>
      <c r="AQ137" s="164"/>
      <c r="AR137" s="164"/>
      <c r="AS137" s="164"/>
      <c r="AT137" s="164"/>
      <c r="AU137" s="178"/>
    </row>
    <row r="138" spans="1:47" ht="60" customHeight="1" outlineLevel="1" x14ac:dyDescent="0.35">
      <c r="A138" s="173" t="s">
        <v>4515</v>
      </c>
      <c r="B138" s="147" t="s">
        <v>3932</v>
      </c>
      <c r="C138" s="145" t="s">
        <v>4637</v>
      </c>
      <c r="D138" s="151"/>
      <c r="E138" s="154" t="s">
        <v>28</v>
      </c>
      <c r="F138" s="157" t="s">
        <v>28</v>
      </c>
      <c r="G138" s="160" t="str">
        <f>IF(COUNTIF(H138:AU138,"&lt;&gt;")=0,"",SUMPRODUCT(((Recommendations[ImplStatus]="Implemented")+(Recommendations[ImplStatus]="Compensated"))*ISNUMBER(MATCH(Recommendations[Id],H138:AU138,0)))/COUNTIF(H138:AU138,"&lt;&gt;"))</f>
        <v/>
      </c>
      <c r="H138" s="163"/>
      <c r="I138" s="163"/>
      <c r="J138" s="163"/>
      <c r="K138" s="163"/>
      <c r="L138" s="163"/>
      <c r="M138" s="163"/>
      <c r="N138" s="163"/>
      <c r="O138" s="163"/>
      <c r="P138" s="163"/>
      <c r="Q138" s="163"/>
      <c r="R138" s="163"/>
      <c r="S138" s="163"/>
      <c r="T138" s="163"/>
      <c r="U138" s="163"/>
      <c r="V138" s="163"/>
      <c r="W138" s="163"/>
      <c r="X138" s="163"/>
      <c r="Y138" s="163"/>
      <c r="Z138" s="163"/>
      <c r="AA138" s="163"/>
      <c r="AB138" s="163"/>
      <c r="AC138" s="163"/>
      <c r="AD138" s="163"/>
      <c r="AE138" s="163"/>
      <c r="AF138" s="163"/>
      <c r="AG138" s="163"/>
      <c r="AH138" s="163"/>
      <c r="AI138" s="163"/>
      <c r="AJ138" s="163"/>
      <c r="AK138" s="163"/>
      <c r="AL138" s="163"/>
      <c r="AM138" s="163"/>
      <c r="AN138" s="163"/>
      <c r="AO138" s="163"/>
      <c r="AP138" s="163"/>
      <c r="AQ138" s="163"/>
      <c r="AR138" s="163"/>
      <c r="AS138" s="163"/>
      <c r="AT138" s="163"/>
      <c r="AU138" s="177"/>
    </row>
    <row r="139" spans="1:47" ht="60" customHeight="1" x14ac:dyDescent="0.35">
      <c r="A139" s="174" t="s">
        <v>4515</v>
      </c>
      <c r="B139" s="148" t="s">
        <v>3932</v>
      </c>
      <c r="C139" s="149" t="s">
        <v>4638</v>
      </c>
      <c r="D139" s="152" t="s">
        <v>4639</v>
      </c>
      <c r="E139" s="155"/>
      <c r="F139" s="158" t="s">
        <v>28</v>
      </c>
      <c r="G139" s="161" t="str">
        <f>IF(COUNTIF(H139:AU139,"&lt;&gt;")=0,"",SUMPRODUCT(((Recommendations[ImplStatus]="Implemented")+(Recommendations[ImplStatus]="Compensated"))*ISNUMBER(MATCH(Recommendations[Id],H139:AU139,0)))/COUNTIF(H139:AU139,"&lt;&gt;"))</f>
        <v/>
      </c>
      <c r="H139" s="164"/>
      <c r="I139" s="164"/>
      <c r="J139" s="164"/>
      <c r="K139" s="164"/>
      <c r="L139" s="164"/>
      <c r="M139" s="164"/>
      <c r="N139" s="164"/>
      <c r="O139" s="164"/>
      <c r="P139" s="164"/>
      <c r="Q139" s="164"/>
      <c r="R139" s="164"/>
      <c r="S139" s="164"/>
      <c r="T139" s="164"/>
      <c r="U139" s="164"/>
      <c r="V139" s="164"/>
      <c r="W139" s="164"/>
      <c r="X139" s="164"/>
      <c r="Y139" s="164"/>
      <c r="Z139" s="164"/>
      <c r="AA139" s="164"/>
      <c r="AB139" s="164"/>
      <c r="AC139" s="164"/>
      <c r="AD139" s="164"/>
      <c r="AE139" s="164"/>
      <c r="AF139" s="164"/>
      <c r="AG139" s="164"/>
      <c r="AH139" s="164"/>
      <c r="AI139" s="164"/>
      <c r="AJ139" s="164"/>
      <c r="AK139" s="164"/>
      <c r="AL139" s="164"/>
      <c r="AM139" s="164"/>
      <c r="AN139" s="164"/>
      <c r="AO139" s="164"/>
      <c r="AP139" s="164"/>
      <c r="AQ139" s="164"/>
      <c r="AR139" s="164"/>
      <c r="AS139" s="164"/>
      <c r="AT139" s="164"/>
      <c r="AU139" s="178"/>
    </row>
    <row r="140" spans="1:47" ht="60" customHeight="1" x14ac:dyDescent="0.35">
      <c r="A140" s="174" t="s">
        <v>4515</v>
      </c>
      <c r="B140" s="148" t="s">
        <v>3932</v>
      </c>
      <c r="C140" s="149" t="s">
        <v>4640</v>
      </c>
      <c r="D140" s="152" t="s">
        <v>4641</v>
      </c>
      <c r="E140" s="155"/>
      <c r="F140" s="158" t="s">
        <v>28</v>
      </c>
      <c r="G140" s="161" t="str">
        <f>IF(COUNTIF(H140:AU140,"&lt;&gt;")=0,"",SUMPRODUCT(((Recommendations[ImplStatus]="Implemented")+(Recommendations[ImplStatus]="Compensated"))*ISNUMBER(MATCH(Recommendations[Id],H140:AU140,0)))/COUNTIF(H140:AU140,"&lt;&gt;"))</f>
        <v/>
      </c>
      <c r="H140" s="164"/>
      <c r="I140" s="164"/>
      <c r="J140" s="164"/>
      <c r="K140" s="164"/>
      <c r="L140" s="164"/>
      <c r="M140" s="164"/>
      <c r="N140" s="164"/>
      <c r="O140" s="164"/>
      <c r="P140" s="164"/>
      <c r="Q140" s="164"/>
      <c r="R140" s="164"/>
      <c r="S140" s="164"/>
      <c r="T140" s="164"/>
      <c r="U140" s="164"/>
      <c r="V140" s="164"/>
      <c r="W140" s="164"/>
      <c r="X140" s="164"/>
      <c r="Y140" s="164"/>
      <c r="Z140" s="164"/>
      <c r="AA140" s="164"/>
      <c r="AB140" s="164"/>
      <c r="AC140" s="164"/>
      <c r="AD140" s="164"/>
      <c r="AE140" s="164"/>
      <c r="AF140" s="164"/>
      <c r="AG140" s="164"/>
      <c r="AH140" s="164"/>
      <c r="AI140" s="164"/>
      <c r="AJ140" s="164"/>
      <c r="AK140" s="164"/>
      <c r="AL140" s="164"/>
      <c r="AM140" s="164"/>
      <c r="AN140" s="164"/>
      <c r="AO140" s="164"/>
      <c r="AP140" s="164"/>
      <c r="AQ140" s="164"/>
      <c r="AR140" s="164"/>
      <c r="AS140" s="164"/>
      <c r="AT140" s="164"/>
      <c r="AU140" s="178"/>
    </row>
    <row r="141" spans="1:47" ht="60" customHeight="1" outlineLevel="1" x14ac:dyDescent="0.35">
      <c r="A141" s="173" t="s">
        <v>4515</v>
      </c>
      <c r="B141" s="147" t="s">
        <v>4642</v>
      </c>
      <c r="C141" s="145" t="s">
        <v>4643</v>
      </c>
      <c r="D141" s="151" t="s">
        <v>4644</v>
      </c>
      <c r="E141" s="154" t="s">
        <v>28</v>
      </c>
      <c r="F141" s="157" t="s">
        <v>28</v>
      </c>
      <c r="G141" s="160" t="str">
        <f>IF(COUNTIF(H141:AU141,"&lt;&gt;")=0,"",SUMPRODUCT(((Recommendations[ImplStatus]="Implemented")+(Recommendations[ImplStatus]="Compensated"))*ISNUMBER(MATCH(Recommendations[Id],H141:AU141,0)))/COUNTIF(H141:AU141,"&lt;&gt;"))</f>
        <v/>
      </c>
      <c r="H141" s="163"/>
      <c r="I141" s="163"/>
      <c r="J141" s="163"/>
      <c r="K141" s="163"/>
      <c r="L141" s="163"/>
      <c r="M141" s="163"/>
      <c r="N141" s="163"/>
      <c r="O141" s="163"/>
      <c r="P141" s="163"/>
      <c r="Q141" s="163"/>
      <c r="R141" s="163"/>
      <c r="S141" s="163"/>
      <c r="T141" s="163"/>
      <c r="U141" s="163"/>
      <c r="V141" s="163"/>
      <c r="W141" s="163"/>
      <c r="X141" s="163"/>
      <c r="Y141" s="163"/>
      <c r="Z141" s="163"/>
      <c r="AA141" s="163"/>
      <c r="AB141" s="163"/>
      <c r="AC141" s="163"/>
      <c r="AD141" s="163"/>
      <c r="AE141" s="163"/>
      <c r="AF141" s="163"/>
      <c r="AG141" s="163"/>
      <c r="AH141" s="163"/>
      <c r="AI141" s="163"/>
      <c r="AJ141" s="163"/>
      <c r="AK141" s="163"/>
      <c r="AL141" s="163"/>
      <c r="AM141" s="163"/>
      <c r="AN141" s="163"/>
      <c r="AO141" s="163"/>
      <c r="AP141" s="163"/>
      <c r="AQ141" s="163"/>
      <c r="AR141" s="163"/>
      <c r="AS141" s="163"/>
      <c r="AT141" s="163"/>
      <c r="AU141" s="177"/>
    </row>
    <row r="142" spans="1:47" ht="60" customHeight="1" x14ac:dyDescent="0.35">
      <c r="A142" s="174" t="s">
        <v>4515</v>
      </c>
      <c r="B142" s="148" t="s">
        <v>4642</v>
      </c>
      <c r="C142" s="149" t="s">
        <v>4645</v>
      </c>
      <c r="D142" s="152" t="s">
        <v>4646</v>
      </c>
      <c r="E142" s="155" t="s">
        <v>4647</v>
      </c>
      <c r="F142" s="158" t="s">
        <v>4292</v>
      </c>
      <c r="G142" s="161">
        <f>IF(COUNTIF(H142:AU142,"&lt;&gt;")=0,"",SUMPRODUCT(((Recommendations[ImplStatus]="Implemented")+(Recommendations[ImplStatus]="Compensated"))*ISNUMBER(MATCH(Recommendations[Id],H142:AU142,0)))/COUNTIF(H142:AU142,"&lt;&gt;"))</f>
        <v>0</v>
      </c>
      <c r="H142" s="164" t="s">
        <v>52</v>
      </c>
      <c r="I142" s="164" t="s">
        <v>61</v>
      </c>
      <c r="J142" s="164" t="s">
        <v>67</v>
      </c>
      <c r="K142" s="164" t="s">
        <v>74</v>
      </c>
      <c r="L142" s="164" t="s">
        <v>81</v>
      </c>
      <c r="M142" s="164" t="s">
        <v>87</v>
      </c>
      <c r="N142" s="164" t="s">
        <v>94</v>
      </c>
      <c r="O142" s="164" t="s">
        <v>101</v>
      </c>
      <c r="P142" s="164" t="s">
        <v>107</v>
      </c>
      <c r="Q142" s="164" t="s">
        <v>113</v>
      </c>
      <c r="R142" s="164" t="s">
        <v>120</v>
      </c>
      <c r="S142" s="164" t="s">
        <v>127</v>
      </c>
      <c r="T142" s="164" t="s">
        <v>133</v>
      </c>
      <c r="U142" s="164" t="s">
        <v>140</v>
      </c>
      <c r="V142" s="164" t="s">
        <v>146</v>
      </c>
      <c r="W142" s="164" t="s">
        <v>153</v>
      </c>
      <c r="X142" s="164" t="s">
        <v>189</v>
      </c>
      <c r="Y142" s="164" t="s">
        <v>197</v>
      </c>
      <c r="Z142" s="164" t="s">
        <v>204</v>
      </c>
      <c r="AA142" s="164" t="s">
        <v>211</v>
      </c>
      <c r="AB142" s="164" t="s">
        <v>217</v>
      </c>
      <c r="AC142" s="164" t="s">
        <v>224</v>
      </c>
      <c r="AD142" s="164" t="s">
        <v>237</v>
      </c>
      <c r="AE142" s="164" t="s">
        <v>240</v>
      </c>
      <c r="AF142" s="164" t="s">
        <v>243</v>
      </c>
      <c r="AG142" s="164" t="s">
        <v>388</v>
      </c>
      <c r="AH142" s="164" t="s">
        <v>391</v>
      </c>
      <c r="AI142" s="164" t="s">
        <v>399</v>
      </c>
      <c r="AJ142" s="164" t="s">
        <v>406</v>
      </c>
      <c r="AK142" s="164" t="s">
        <v>676</v>
      </c>
      <c r="AL142" s="164" t="s">
        <v>679</v>
      </c>
      <c r="AM142" s="164" t="s">
        <v>697</v>
      </c>
      <c r="AN142" s="164" t="s">
        <v>829</v>
      </c>
      <c r="AO142" s="164" t="s">
        <v>837</v>
      </c>
      <c r="AP142" s="164" t="s">
        <v>990</v>
      </c>
      <c r="AQ142" s="164" t="s">
        <v>998</v>
      </c>
      <c r="AR142" s="164" t="s">
        <v>1006</v>
      </c>
      <c r="AS142" s="164" t="s">
        <v>1084</v>
      </c>
      <c r="AT142" s="164" t="s">
        <v>1087</v>
      </c>
      <c r="AU142" s="178" t="s">
        <v>1095</v>
      </c>
    </row>
    <row r="143" spans="1:47" ht="60" customHeight="1" x14ac:dyDescent="0.35">
      <c r="A143" s="174" t="s">
        <v>4515</v>
      </c>
      <c r="B143" s="148" t="s">
        <v>4642</v>
      </c>
      <c r="C143" s="149" t="s">
        <v>4648</v>
      </c>
      <c r="D143" s="152" t="s">
        <v>4649</v>
      </c>
      <c r="E143" s="155" t="s">
        <v>4650</v>
      </c>
      <c r="F143" s="158" t="s">
        <v>4292</v>
      </c>
      <c r="G143" s="161" t="str">
        <f>IF(COUNTIF(H143:AU143,"&lt;&gt;")=0,"",SUMPRODUCT(((Recommendations[ImplStatus]="Implemented")+(Recommendations[ImplStatus]="Compensated"))*ISNUMBER(MATCH(Recommendations[Id],H143:AU143,0)))/COUNTIF(H143:AU143,"&lt;&gt;"))</f>
        <v/>
      </c>
      <c r="H143" s="164"/>
      <c r="I143" s="164"/>
      <c r="J143" s="164"/>
      <c r="K143" s="164"/>
      <c r="L143" s="164"/>
      <c r="M143" s="164"/>
      <c r="N143" s="164"/>
      <c r="O143" s="164"/>
      <c r="P143" s="164"/>
      <c r="Q143" s="164"/>
      <c r="R143" s="164"/>
      <c r="S143" s="164"/>
      <c r="T143" s="164"/>
      <c r="U143" s="164"/>
      <c r="V143" s="164"/>
      <c r="W143" s="164"/>
      <c r="X143" s="164"/>
      <c r="Y143" s="164"/>
      <c r="Z143" s="164"/>
      <c r="AA143" s="164"/>
      <c r="AB143" s="164"/>
      <c r="AC143" s="164"/>
      <c r="AD143" s="164"/>
      <c r="AE143" s="164"/>
      <c r="AF143" s="164"/>
      <c r="AG143" s="164"/>
      <c r="AH143" s="164"/>
      <c r="AI143" s="164"/>
      <c r="AJ143" s="164"/>
      <c r="AK143" s="164"/>
      <c r="AL143" s="164"/>
      <c r="AM143" s="164"/>
      <c r="AN143" s="164"/>
      <c r="AO143" s="164"/>
      <c r="AP143" s="164"/>
      <c r="AQ143" s="164"/>
      <c r="AR143" s="164"/>
      <c r="AS143" s="164"/>
      <c r="AT143" s="164"/>
      <c r="AU143" s="178"/>
    </row>
    <row r="144" spans="1:47" ht="60" customHeight="1" x14ac:dyDescent="0.35">
      <c r="A144" s="174" t="s">
        <v>4515</v>
      </c>
      <c r="B144" s="148" t="s">
        <v>4642</v>
      </c>
      <c r="C144" s="149" t="s">
        <v>4651</v>
      </c>
      <c r="D144" s="152" t="s">
        <v>4652</v>
      </c>
      <c r="E144" s="155" t="s">
        <v>4653</v>
      </c>
      <c r="F144" s="158" t="s">
        <v>4296</v>
      </c>
      <c r="G144" s="161" t="str">
        <f>IF(COUNTIF(H144:AU144,"&lt;&gt;")=0,"",SUMPRODUCT(((Recommendations[ImplStatus]="Implemented")+(Recommendations[ImplStatus]="Compensated"))*ISNUMBER(MATCH(Recommendations[Id],H144:AU144,0)))/COUNTIF(H144:AU144,"&lt;&gt;"))</f>
        <v/>
      </c>
      <c r="H144" s="164"/>
      <c r="I144" s="164"/>
      <c r="J144" s="164"/>
      <c r="K144" s="164"/>
      <c r="L144" s="164"/>
      <c r="M144" s="164"/>
      <c r="N144" s="164"/>
      <c r="O144" s="164"/>
      <c r="P144" s="164"/>
      <c r="Q144" s="164"/>
      <c r="R144" s="164"/>
      <c r="S144" s="164"/>
      <c r="T144" s="164"/>
      <c r="U144" s="164"/>
      <c r="V144" s="164"/>
      <c r="W144" s="164"/>
      <c r="X144" s="164"/>
      <c r="Y144" s="164"/>
      <c r="Z144" s="164"/>
      <c r="AA144" s="164"/>
      <c r="AB144" s="164"/>
      <c r="AC144" s="164"/>
      <c r="AD144" s="164"/>
      <c r="AE144" s="164"/>
      <c r="AF144" s="164"/>
      <c r="AG144" s="164"/>
      <c r="AH144" s="164"/>
      <c r="AI144" s="164"/>
      <c r="AJ144" s="164"/>
      <c r="AK144" s="164"/>
      <c r="AL144" s="164"/>
      <c r="AM144" s="164"/>
      <c r="AN144" s="164"/>
      <c r="AO144" s="164"/>
      <c r="AP144" s="164"/>
      <c r="AQ144" s="164"/>
      <c r="AR144" s="164"/>
      <c r="AS144" s="164"/>
      <c r="AT144" s="164"/>
      <c r="AU144" s="178"/>
    </row>
    <row r="145" spans="1:47" ht="60" customHeight="1" x14ac:dyDescent="0.35">
      <c r="A145" s="174" t="s">
        <v>4515</v>
      </c>
      <c r="B145" s="148" t="s">
        <v>4642</v>
      </c>
      <c r="C145" s="149" t="s">
        <v>4654</v>
      </c>
      <c r="D145" s="152" t="s">
        <v>4655</v>
      </c>
      <c r="E145" s="155" t="s">
        <v>4656</v>
      </c>
      <c r="F145" s="158" t="s">
        <v>4292</v>
      </c>
      <c r="G145" s="161" t="str">
        <f>IF(COUNTIF(H145:AU145,"&lt;&gt;")=0,"",SUMPRODUCT(((Recommendations[ImplStatus]="Implemented")+(Recommendations[ImplStatus]="Compensated"))*ISNUMBER(MATCH(Recommendations[Id],H145:AU145,0)))/COUNTIF(H145:AU145,"&lt;&gt;"))</f>
        <v/>
      </c>
      <c r="H145" s="164"/>
      <c r="I145" s="164"/>
      <c r="J145" s="164"/>
      <c r="K145" s="164"/>
      <c r="L145" s="164"/>
      <c r="M145" s="164"/>
      <c r="N145" s="164"/>
      <c r="O145" s="164"/>
      <c r="P145" s="164"/>
      <c r="Q145" s="164"/>
      <c r="R145" s="164"/>
      <c r="S145" s="164"/>
      <c r="T145" s="164"/>
      <c r="U145" s="164"/>
      <c r="V145" s="164"/>
      <c r="W145" s="164"/>
      <c r="X145" s="164"/>
      <c r="Y145" s="164"/>
      <c r="Z145" s="164"/>
      <c r="AA145" s="164"/>
      <c r="AB145" s="164"/>
      <c r="AC145" s="164"/>
      <c r="AD145" s="164"/>
      <c r="AE145" s="164"/>
      <c r="AF145" s="164"/>
      <c r="AG145" s="164"/>
      <c r="AH145" s="164"/>
      <c r="AI145" s="164"/>
      <c r="AJ145" s="164"/>
      <c r="AK145" s="164"/>
      <c r="AL145" s="164"/>
      <c r="AM145" s="164"/>
      <c r="AN145" s="164"/>
      <c r="AO145" s="164"/>
      <c r="AP145" s="164"/>
      <c r="AQ145" s="164"/>
      <c r="AR145" s="164"/>
      <c r="AS145" s="164"/>
      <c r="AT145" s="164"/>
      <c r="AU145" s="178"/>
    </row>
    <row r="146" spans="1:47" ht="60" customHeight="1" x14ac:dyDescent="0.35">
      <c r="A146" s="174" t="s">
        <v>4515</v>
      </c>
      <c r="B146" s="148" t="s">
        <v>4642</v>
      </c>
      <c r="C146" s="149" t="s">
        <v>4657</v>
      </c>
      <c r="D146" s="152" t="s">
        <v>4658</v>
      </c>
      <c r="E146" s="155" t="s">
        <v>4659</v>
      </c>
      <c r="F146" s="158" t="s">
        <v>4292</v>
      </c>
      <c r="G146" s="161" t="str">
        <f>IF(COUNTIF(H146:AU146,"&lt;&gt;")=0,"",SUMPRODUCT(((Recommendations[ImplStatus]="Implemented")+(Recommendations[ImplStatus]="Compensated"))*ISNUMBER(MATCH(Recommendations[Id],H146:AU146,0)))/COUNTIF(H146:AU146,"&lt;&gt;"))</f>
        <v/>
      </c>
      <c r="H146" s="164"/>
      <c r="I146" s="164"/>
      <c r="J146" s="164"/>
      <c r="K146" s="164"/>
      <c r="L146" s="164"/>
      <c r="M146" s="164"/>
      <c r="N146" s="164"/>
      <c r="O146" s="164"/>
      <c r="P146" s="164"/>
      <c r="Q146" s="164"/>
      <c r="R146" s="164"/>
      <c r="S146" s="164"/>
      <c r="T146" s="164"/>
      <c r="U146" s="164"/>
      <c r="V146" s="164"/>
      <c r="W146" s="164"/>
      <c r="X146" s="164"/>
      <c r="Y146" s="164"/>
      <c r="Z146" s="164"/>
      <c r="AA146" s="164"/>
      <c r="AB146" s="164"/>
      <c r="AC146" s="164"/>
      <c r="AD146" s="164"/>
      <c r="AE146" s="164"/>
      <c r="AF146" s="164"/>
      <c r="AG146" s="164"/>
      <c r="AH146" s="164"/>
      <c r="AI146" s="164"/>
      <c r="AJ146" s="164"/>
      <c r="AK146" s="164"/>
      <c r="AL146" s="164"/>
      <c r="AM146" s="164"/>
      <c r="AN146" s="164"/>
      <c r="AO146" s="164"/>
      <c r="AP146" s="164"/>
      <c r="AQ146" s="164"/>
      <c r="AR146" s="164"/>
      <c r="AS146" s="164"/>
      <c r="AT146" s="164"/>
      <c r="AU146" s="178"/>
    </row>
    <row r="147" spans="1:47" ht="60" customHeight="1" x14ac:dyDescent="0.35">
      <c r="A147" s="174" t="s">
        <v>4515</v>
      </c>
      <c r="B147" s="148" t="s">
        <v>4642</v>
      </c>
      <c r="C147" s="149" t="s">
        <v>4660</v>
      </c>
      <c r="D147" s="152" t="s">
        <v>4661</v>
      </c>
      <c r="E147" s="155" t="s">
        <v>4662</v>
      </c>
      <c r="F147" s="158" t="s">
        <v>4292</v>
      </c>
      <c r="G147" s="161" t="str">
        <f>IF(COUNTIF(H147:AU147,"&lt;&gt;")=0,"",SUMPRODUCT(((Recommendations[ImplStatus]="Implemented")+(Recommendations[ImplStatus]="Compensated"))*ISNUMBER(MATCH(Recommendations[Id],H147:AU147,0)))/COUNTIF(H147:AU147,"&lt;&gt;"))</f>
        <v/>
      </c>
      <c r="H147" s="164"/>
      <c r="I147" s="164"/>
      <c r="J147" s="164"/>
      <c r="K147" s="164"/>
      <c r="L147" s="164"/>
      <c r="M147" s="164"/>
      <c r="N147" s="164"/>
      <c r="O147" s="164"/>
      <c r="P147" s="164"/>
      <c r="Q147" s="164"/>
      <c r="R147" s="164"/>
      <c r="S147" s="164"/>
      <c r="T147" s="164"/>
      <c r="U147" s="164"/>
      <c r="V147" s="164"/>
      <c r="W147" s="164"/>
      <c r="X147" s="164"/>
      <c r="Y147" s="164"/>
      <c r="Z147" s="164"/>
      <c r="AA147" s="164"/>
      <c r="AB147" s="164"/>
      <c r="AC147" s="164"/>
      <c r="AD147" s="164"/>
      <c r="AE147" s="164"/>
      <c r="AF147" s="164"/>
      <c r="AG147" s="164"/>
      <c r="AH147" s="164"/>
      <c r="AI147" s="164"/>
      <c r="AJ147" s="164"/>
      <c r="AK147" s="164"/>
      <c r="AL147" s="164"/>
      <c r="AM147" s="164"/>
      <c r="AN147" s="164"/>
      <c r="AO147" s="164"/>
      <c r="AP147" s="164"/>
      <c r="AQ147" s="164"/>
      <c r="AR147" s="164"/>
      <c r="AS147" s="164"/>
      <c r="AT147" s="164"/>
      <c r="AU147" s="178"/>
    </row>
    <row r="148" spans="1:47" ht="60" customHeight="1" outlineLevel="1" x14ac:dyDescent="0.35">
      <c r="A148" s="173" t="s">
        <v>4515</v>
      </c>
      <c r="B148" s="147" t="s">
        <v>4663</v>
      </c>
      <c r="C148" s="145" t="s">
        <v>4664</v>
      </c>
      <c r="D148" s="151"/>
      <c r="E148" s="154" t="s">
        <v>28</v>
      </c>
      <c r="F148" s="157" t="s">
        <v>28</v>
      </c>
      <c r="G148" s="160" t="str">
        <f>IF(COUNTIF(H148:AU148,"&lt;&gt;")=0,"",SUMPRODUCT(((Recommendations[ImplStatus]="Implemented")+(Recommendations[ImplStatus]="Compensated"))*ISNUMBER(MATCH(Recommendations[Id],H148:AU148,0)))/COUNTIF(H148:AU148,"&lt;&gt;"))</f>
        <v/>
      </c>
      <c r="H148" s="163"/>
      <c r="I148" s="163"/>
      <c r="J148" s="163"/>
      <c r="K148" s="163"/>
      <c r="L148" s="163"/>
      <c r="M148" s="163"/>
      <c r="N148" s="163"/>
      <c r="O148" s="163"/>
      <c r="P148" s="163"/>
      <c r="Q148" s="163"/>
      <c r="R148" s="163"/>
      <c r="S148" s="163"/>
      <c r="T148" s="163"/>
      <c r="U148" s="163"/>
      <c r="V148" s="163"/>
      <c r="W148" s="163"/>
      <c r="X148" s="163"/>
      <c r="Y148" s="163"/>
      <c r="Z148" s="163"/>
      <c r="AA148" s="163"/>
      <c r="AB148" s="163"/>
      <c r="AC148" s="163"/>
      <c r="AD148" s="163"/>
      <c r="AE148" s="163"/>
      <c r="AF148" s="163"/>
      <c r="AG148" s="163"/>
      <c r="AH148" s="163"/>
      <c r="AI148" s="163"/>
      <c r="AJ148" s="163"/>
      <c r="AK148" s="163"/>
      <c r="AL148" s="163"/>
      <c r="AM148" s="163"/>
      <c r="AN148" s="163"/>
      <c r="AO148" s="163"/>
      <c r="AP148" s="163"/>
      <c r="AQ148" s="163"/>
      <c r="AR148" s="163"/>
      <c r="AS148" s="163"/>
      <c r="AT148" s="163"/>
      <c r="AU148" s="177"/>
    </row>
    <row r="149" spans="1:47" ht="60" customHeight="1" x14ac:dyDescent="0.35">
      <c r="A149" s="174" t="s">
        <v>4515</v>
      </c>
      <c r="B149" s="148" t="s">
        <v>4663</v>
      </c>
      <c r="C149" s="149" t="s">
        <v>4665</v>
      </c>
      <c r="D149" s="152" t="s">
        <v>4666</v>
      </c>
      <c r="E149" s="155"/>
      <c r="F149" s="158" t="s">
        <v>28</v>
      </c>
      <c r="G149" s="161" t="str">
        <f>IF(COUNTIF(H149:AU149,"&lt;&gt;")=0,"",SUMPRODUCT(((Recommendations[ImplStatus]="Implemented")+(Recommendations[ImplStatus]="Compensated"))*ISNUMBER(MATCH(Recommendations[Id],H149:AU149,0)))/COUNTIF(H149:AU149,"&lt;&gt;"))</f>
        <v/>
      </c>
      <c r="H149" s="164"/>
      <c r="I149" s="164"/>
      <c r="J149" s="164"/>
      <c r="K149" s="164"/>
      <c r="L149" s="164"/>
      <c r="M149" s="164"/>
      <c r="N149" s="164"/>
      <c r="O149" s="164"/>
      <c r="P149" s="164"/>
      <c r="Q149" s="164"/>
      <c r="R149" s="164"/>
      <c r="S149" s="164"/>
      <c r="T149" s="164"/>
      <c r="U149" s="164"/>
      <c r="V149" s="164"/>
      <c r="W149" s="164"/>
      <c r="X149" s="164"/>
      <c r="Y149" s="164"/>
      <c r="Z149" s="164"/>
      <c r="AA149" s="164"/>
      <c r="AB149" s="164"/>
      <c r="AC149" s="164"/>
      <c r="AD149" s="164"/>
      <c r="AE149" s="164"/>
      <c r="AF149" s="164"/>
      <c r="AG149" s="164"/>
      <c r="AH149" s="164"/>
      <c r="AI149" s="164"/>
      <c r="AJ149" s="164"/>
      <c r="AK149" s="164"/>
      <c r="AL149" s="164"/>
      <c r="AM149" s="164"/>
      <c r="AN149" s="164"/>
      <c r="AO149" s="164"/>
      <c r="AP149" s="164"/>
      <c r="AQ149" s="164"/>
      <c r="AR149" s="164"/>
      <c r="AS149" s="164"/>
      <c r="AT149" s="164"/>
      <c r="AU149" s="178"/>
    </row>
    <row r="150" spans="1:47" ht="60" customHeight="1" x14ac:dyDescent="0.35">
      <c r="A150" s="174" t="s">
        <v>4515</v>
      </c>
      <c r="B150" s="148" t="s">
        <v>4663</v>
      </c>
      <c r="C150" s="149" t="s">
        <v>4667</v>
      </c>
      <c r="D150" s="152" t="s">
        <v>4668</v>
      </c>
      <c r="E150" s="155"/>
      <c r="F150" s="158" t="s">
        <v>28</v>
      </c>
      <c r="G150" s="161" t="str">
        <f>IF(COUNTIF(H150:AU150,"&lt;&gt;")=0,"",SUMPRODUCT(((Recommendations[ImplStatus]="Implemented")+(Recommendations[ImplStatus]="Compensated"))*ISNUMBER(MATCH(Recommendations[Id],H150:AU150,0)))/COUNTIF(H150:AU150,"&lt;&gt;"))</f>
        <v/>
      </c>
      <c r="H150" s="164"/>
      <c r="I150" s="164"/>
      <c r="J150" s="164"/>
      <c r="K150" s="164"/>
      <c r="L150" s="164"/>
      <c r="M150" s="164"/>
      <c r="N150" s="164"/>
      <c r="O150" s="164"/>
      <c r="P150" s="164"/>
      <c r="Q150" s="164"/>
      <c r="R150" s="164"/>
      <c r="S150" s="164"/>
      <c r="T150" s="164"/>
      <c r="U150" s="164"/>
      <c r="V150" s="164"/>
      <c r="W150" s="164"/>
      <c r="X150" s="164"/>
      <c r="Y150" s="164"/>
      <c r="Z150" s="164"/>
      <c r="AA150" s="164"/>
      <c r="AB150" s="164"/>
      <c r="AC150" s="164"/>
      <c r="AD150" s="164"/>
      <c r="AE150" s="164"/>
      <c r="AF150" s="164"/>
      <c r="AG150" s="164"/>
      <c r="AH150" s="164"/>
      <c r="AI150" s="164"/>
      <c r="AJ150" s="164"/>
      <c r="AK150" s="164"/>
      <c r="AL150" s="164"/>
      <c r="AM150" s="164"/>
      <c r="AN150" s="164"/>
      <c r="AO150" s="164"/>
      <c r="AP150" s="164"/>
      <c r="AQ150" s="164"/>
      <c r="AR150" s="164"/>
      <c r="AS150" s="164"/>
      <c r="AT150" s="164"/>
      <c r="AU150" s="178"/>
    </row>
    <row r="151" spans="1:47" ht="60" customHeight="1" x14ac:dyDescent="0.35">
      <c r="A151" s="174" t="s">
        <v>4515</v>
      </c>
      <c r="B151" s="148" t="s">
        <v>4663</v>
      </c>
      <c r="C151" s="149" t="s">
        <v>4669</v>
      </c>
      <c r="D151" s="152" t="s">
        <v>4670</v>
      </c>
      <c r="E151" s="155"/>
      <c r="F151" s="158" t="s">
        <v>28</v>
      </c>
      <c r="G151" s="161" t="str">
        <f>IF(COUNTIF(H151:AU151,"&lt;&gt;")=0,"",SUMPRODUCT(((Recommendations[ImplStatus]="Implemented")+(Recommendations[ImplStatus]="Compensated"))*ISNUMBER(MATCH(Recommendations[Id],H151:AU151,0)))/COUNTIF(H151:AU151,"&lt;&gt;"))</f>
        <v/>
      </c>
      <c r="H151" s="164"/>
      <c r="I151" s="164"/>
      <c r="J151" s="164"/>
      <c r="K151" s="164"/>
      <c r="L151" s="164"/>
      <c r="M151" s="164"/>
      <c r="N151" s="164"/>
      <c r="O151" s="164"/>
      <c r="P151" s="164"/>
      <c r="Q151" s="164"/>
      <c r="R151" s="164"/>
      <c r="S151" s="164"/>
      <c r="T151" s="164"/>
      <c r="U151" s="164"/>
      <c r="V151" s="164"/>
      <c r="W151" s="164"/>
      <c r="X151" s="164"/>
      <c r="Y151" s="164"/>
      <c r="Z151" s="164"/>
      <c r="AA151" s="164"/>
      <c r="AB151" s="164"/>
      <c r="AC151" s="164"/>
      <c r="AD151" s="164"/>
      <c r="AE151" s="164"/>
      <c r="AF151" s="164"/>
      <c r="AG151" s="164"/>
      <c r="AH151" s="164"/>
      <c r="AI151" s="164"/>
      <c r="AJ151" s="164"/>
      <c r="AK151" s="164"/>
      <c r="AL151" s="164"/>
      <c r="AM151" s="164"/>
      <c r="AN151" s="164"/>
      <c r="AO151" s="164"/>
      <c r="AP151" s="164"/>
      <c r="AQ151" s="164"/>
      <c r="AR151" s="164"/>
      <c r="AS151" s="164"/>
      <c r="AT151" s="164"/>
      <c r="AU151" s="178"/>
    </row>
    <row r="152" spans="1:47" ht="60" customHeight="1" x14ac:dyDescent="0.35">
      <c r="A152" s="174" t="s">
        <v>4515</v>
      </c>
      <c r="B152" s="148" t="s">
        <v>4663</v>
      </c>
      <c r="C152" s="149" t="s">
        <v>4671</v>
      </c>
      <c r="D152" s="152" t="s">
        <v>4672</v>
      </c>
      <c r="E152" s="155"/>
      <c r="F152" s="158" t="s">
        <v>28</v>
      </c>
      <c r="G152" s="161" t="str">
        <f>IF(COUNTIF(H152:AU152,"&lt;&gt;")=0,"",SUMPRODUCT(((Recommendations[ImplStatus]="Implemented")+(Recommendations[ImplStatus]="Compensated"))*ISNUMBER(MATCH(Recommendations[Id],H152:AU152,0)))/COUNTIF(H152:AU152,"&lt;&gt;"))</f>
        <v/>
      </c>
      <c r="H152" s="164"/>
      <c r="I152" s="164"/>
      <c r="J152" s="164"/>
      <c r="K152" s="164"/>
      <c r="L152" s="164"/>
      <c r="M152" s="164"/>
      <c r="N152" s="164"/>
      <c r="O152" s="164"/>
      <c r="P152" s="164"/>
      <c r="Q152" s="164"/>
      <c r="R152" s="164"/>
      <c r="S152" s="164"/>
      <c r="T152" s="164"/>
      <c r="U152" s="164"/>
      <c r="V152" s="164"/>
      <c r="W152" s="164"/>
      <c r="X152" s="164"/>
      <c r="Y152" s="164"/>
      <c r="Z152" s="164"/>
      <c r="AA152" s="164"/>
      <c r="AB152" s="164"/>
      <c r="AC152" s="164"/>
      <c r="AD152" s="164"/>
      <c r="AE152" s="164"/>
      <c r="AF152" s="164"/>
      <c r="AG152" s="164"/>
      <c r="AH152" s="164"/>
      <c r="AI152" s="164"/>
      <c r="AJ152" s="164"/>
      <c r="AK152" s="164"/>
      <c r="AL152" s="164"/>
      <c r="AM152" s="164"/>
      <c r="AN152" s="164"/>
      <c r="AO152" s="164"/>
      <c r="AP152" s="164"/>
      <c r="AQ152" s="164"/>
      <c r="AR152" s="164"/>
      <c r="AS152" s="164"/>
      <c r="AT152" s="164"/>
      <c r="AU152" s="178"/>
    </row>
    <row r="153" spans="1:47" ht="60" customHeight="1" x14ac:dyDescent="0.35">
      <c r="A153" s="174" t="s">
        <v>4515</v>
      </c>
      <c r="B153" s="148" t="s">
        <v>4663</v>
      </c>
      <c r="C153" s="149" t="s">
        <v>4673</v>
      </c>
      <c r="D153" s="152" t="s">
        <v>4674</v>
      </c>
      <c r="E153" s="155"/>
      <c r="F153" s="158" t="s">
        <v>28</v>
      </c>
      <c r="G153" s="161" t="str">
        <f>IF(COUNTIF(H153:AU153,"&lt;&gt;")=0,"",SUMPRODUCT(((Recommendations[ImplStatus]="Implemented")+(Recommendations[ImplStatus]="Compensated"))*ISNUMBER(MATCH(Recommendations[Id],H153:AU153,0)))/COUNTIF(H153:AU153,"&lt;&gt;"))</f>
        <v/>
      </c>
      <c r="H153" s="164"/>
      <c r="I153" s="164"/>
      <c r="J153" s="164"/>
      <c r="K153" s="164"/>
      <c r="L153" s="164"/>
      <c r="M153" s="164"/>
      <c r="N153" s="164"/>
      <c r="O153" s="164"/>
      <c r="P153" s="164"/>
      <c r="Q153" s="164"/>
      <c r="R153" s="164"/>
      <c r="S153" s="164"/>
      <c r="T153" s="164"/>
      <c r="U153" s="164"/>
      <c r="V153" s="164"/>
      <c r="W153" s="164"/>
      <c r="X153" s="164"/>
      <c r="Y153" s="164"/>
      <c r="Z153" s="164"/>
      <c r="AA153" s="164"/>
      <c r="AB153" s="164"/>
      <c r="AC153" s="164"/>
      <c r="AD153" s="164"/>
      <c r="AE153" s="164"/>
      <c r="AF153" s="164"/>
      <c r="AG153" s="164"/>
      <c r="AH153" s="164"/>
      <c r="AI153" s="164"/>
      <c r="AJ153" s="164"/>
      <c r="AK153" s="164"/>
      <c r="AL153" s="164"/>
      <c r="AM153" s="164"/>
      <c r="AN153" s="164"/>
      <c r="AO153" s="164"/>
      <c r="AP153" s="164"/>
      <c r="AQ153" s="164"/>
      <c r="AR153" s="164"/>
      <c r="AS153" s="164"/>
      <c r="AT153" s="164"/>
      <c r="AU153" s="178"/>
    </row>
    <row r="154" spans="1:47" ht="60" customHeight="1" outlineLevel="1" x14ac:dyDescent="0.35">
      <c r="A154" s="172" t="s">
        <v>4675</v>
      </c>
      <c r="B154" s="146" t="s">
        <v>28</v>
      </c>
      <c r="C154" s="144" t="s">
        <v>4676</v>
      </c>
      <c r="D154" s="150" t="s">
        <v>4677</v>
      </c>
      <c r="E154" s="153" t="s">
        <v>28</v>
      </c>
      <c r="F154" s="156" t="s">
        <v>28</v>
      </c>
      <c r="G154" s="159" t="str">
        <f>IF(COUNTIF(H154:AU154,"&lt;&gt;")=0,"",SUMPRODUCT(((Recommendations[ImplStatus]="Implemented")+(Recommendations[ImplStatus]="Compensated"))*ISNUMBER(MATCH(Recommendations[Id],H154:AU154,0)))/COUNTIF(H154:AU154,"&lt;&gt;"))</f>
        <v/>
      </c>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c r="AM154" s="162"/>
      <c r="AN154" s="162"/>
      <c r="AO154" s="162"/>
      <c r="AP154" s="162"/>
      <c r="AQ154" s="162"/>
      <c r="AR154" s="162"/>
      <c r="AS154" s="162"/>
      <c r="AT154" s="162"/>
      <c r="AU154" s="176"/>
    </row>
    <row r="155" spans="1:47" ht="60" customHeight="1" outlineLevel="1" x14ac:dyDescent="0.35">
      <c r="A155" s="173" t="s">
        <v>4675</v>
      </c>
      <c r="B155" s="147" t="s">
        <v>4678</v>
      </c>
      <c r="C155" s="145" t="s">
        <v>4679</v>
      </c>
      <c r="D155" s="151" t="s">
        <v>4680</v>
      </c>
      <c r="E155" s="154" t="s">
        <v>28</v>
      </c>
      <c r="F155" s="157" t="s">
        <v>28</v>
      </c>
      <c r="G155" s="160" t="str">
        <f>IF(COUNTIF(H155:AU155,"&lt;&gt;")=0,"",SUMPRODUCT(((Recommendations[ImplStatus]="Implemented")+(Recommendations[ImplStatus]="Compensated"))*ISNUMBER(MATCH(Recommendations[Id],H155:AU155,0)))/COUNTIF(H155:AU155,"&lt;&gt;"))</f>
        <v/>
      </c>
      <c r="H155" s="163"/>
      <c r="I155" s="163"/>
      <c r="J155" s="163"/>
      <c r="K155" s="163"/>
      <c r="L155" s="163"/>
      <c r="M155" s="163"/>
      <c r="N155" s="163"/>
      <c r="O155" s="163"/>
      <c r="P155" s="163"/>
      <c r="Q155" s="163"/>
      <c r="R155" s="163"/>
      <c r="S155" s="163"/>
      <c r="T155" s="163"/>
      <c r="U155" s="163"/>
      <c r="V155" s="163"/>
      <c r="W155" s="163"/>
      <c r="X155" s="163"/>
      <c r="Y155" s="163"/>
      <c r="Z155" s="163"/>
      <c r="AA155" s="163"/>
      <c r="AB155" s="163"/>
      <c r="AC155" s="163"/>
      <c r="AD155" s="163"/>
      <c r="AE155" s="163"/>
      <c r="AF155" s="163"/>
      <c r="AG155" s="163"/>
      <c r="AH155" s="163"/>
      <c r="AI155" s="163"/>
      <c r="AJ155" s="163"/>
      <c r="AK155" s="163"/>
      <c r="AL155" s="163"/>
      <c r="AM155" s="163"/>
      <c r="AN155" s="163"/>
      <c r="AO155" s="163"/>
      <c r="AP155" s="163"/>
      <c r="AQ155" s="163"/>
      <c r="AR155" s="163"/>
      <c r="AS155" s="163"/>
      <c r="AT155" s="163"/>
      <c r="AU155" s="177"/>
    </row>
    <row r="156" spans="1:47" ht="60" customHeight="1" x14ac:dyDescent="0.35">
      <c r="A156" s="174" t="s">
        <v>4675</v>
      </c>
      <c r="B156" s="148" t="s">
        <v>4678</v>
      </c>
      <c r="C156" s="149" t="s">
        <v>4681</v>
      </c>
      <c r="D156" s="152" t="s">
        <v>4682</v>
      </c>
      <c r="E156" s="155"/>
      <c r="F156" s="158" t="s">
        <v>28</v>
      </c>
      <c r="G156" s="161" t="str">
        <f>IF(COUNTIF(H156:AU156,"&lt;&gt;")=0,"",SUMPRODUCT(((Recommendations[ImplStatus]="Implemented")+(Recommendations[ImplStatus]="Compensated"))*ISNUMBER(MATCH(Recommendations[Id],H156:AU156,0)))/COUNTIF(H156:AU156,"&lt;&gt;"))</f>
        <v/>
      </c>
      <c r="H156" s="164"/>
      <c r="I156" s="164"/>
      <c r="J156" s="164"/>
      <c r="K156" s="164"/>
      <c r="L156" s="164"/>
      <c r="M156" s="164"/>
      <c r="N156" s="164"/>
      <c r="O156" s="164"/>
      <c r="P156" s="164"/>
      <c r="Q156" s="164"/>
      <c r="R156" s="164"/>
      <c r="S156" s="164"/>
      <c r="T156" s="164"/>
      <c r="U156" s="164"/>
      <c r="V156" s="164"/>
      <c r="W156" s="164"/>
      <c r="X156" s="164"/>
      <c r="Y156" s="164"/>
      <c r="Z156" s="164"/>
      <c r="AA156" s="164"/>
      <c r="AB156" s="164"/>
      <c r="AC156" s="164"/>
      <c r="AD156" s="164"/>
      <c r="AE156" s="164"/>
      <c r="AF156" s="164"/>
      <c r="AG156" s="164"/>
      <c r="AH156" s="164"/>
      <c r="AI156" s="164"/>
      <c r="AJ156" s="164"/>
      <c r="AK156" s="164"/>
      <c r="AL156" s="164"/>
      <c r="AM156" s="164"/>
      <c r="AN156" s="164"/>
      <c r="AO156" s="164"/>
      <c r="AP156" s="164"/>
      <c r="AQ156" s="164"/>
      <c r="AR156" s="164"/>
      <c r="AS156" s="164"/>
      <c r="AT156" s="164"/>
      <c r="AU156" s="178"/>
    </row>
    <row r="157" spans="1:47" ht="60" customHeight="1" x14ac:dyDescent="0.35">
      <c r="A157" s="174" t="s">
        <v>4675</v>
      </c>
      <c r="B157" s="148" t="s">
        <v>4678</v>
      </c>
      <c r="C157" s="149" t="s">
        <v>4683</v>
      </c>
      <c r="D157" s="152" t="s">
        <v>4684</v>
      </c>
      <c r="E157" s="155" t="s">
        <v>4685</v>
      </c>
      <c r="F157" s="158" t="s">
        <v>4292</v>
      </c>
      <c r="G157" s="161">
        <f>IF(COUNTIF(H157:AU157,"&lt;&gt;")=0,"",SUMPRODUCT(((Recommendations[ImplStatus]="Implemented")+(Recommendations[ImplStatus]="Compensated"))*ISNUMBER(MATCH(Recommendations[Id],H157:AU157,0)))/COUNTIF(H157:AU157,"&lt;&gt;"))</f>
        <v>0</v>
      </c>
      <c r="H157" s="164" t="s">
        <v>894</v>
      </c>
      <c r="I157" s="164" t="s">
        <v>903</v>
      </c>
      <c r="J157" s="164" t="s">
        <v>918</v>
      </c>
      <c r="K157" s="164"/>
      <c r="L157" s="164"/>
      <c r="M157" s="164"/>
      <c r="N157" s="164"/>
      <c r="O157" s="164"/>
      <c r="P157" s="164"/>
      <c r="Q157" s="164"/>
      <c r="R157" s="164"/>
      <c r="S157" s="164"/>
      <c r="T157" s="164"/>
      <c r="U157" s="164"/>
      <c r="V157" s="164"/>
      <c r="W157" s="164"/>
      <c r="X157" s="164"/>
      <c r="Y157" s="164"/>
      <c r="Z157" s="164"/>
      <c r="AA157" s="164"/>
      <c r="AB157" s="164"/>
      <c r="AC157" s="164"/>
      <c r="AD157" s="164"/>
      <c r="AE157" s="164"/>
      <c r="AF157" s="164"/>
      <c r="AG157" s="164"/>
      <c r="AH157" s="164"/>
      <c r="AI157" s="164"/>
      <c r="AJ157" s="164"/>
      <c r="AK157" s="164"/>
      <c r="AL157" s="164"/>
      <c r="AM157" s="164"/>
      <c r="AN157" s="164"/>
      <c r="AO157" s="164"/>
      <c r="AP157" s="164"/>
      <c r="AQ157" s="164"/>
      <c r="AR157" s="164"/>
      <c r="AS157" s="164"/>
      <c r="AT157" s="164"/>
      <c r="AU157" s="178"/>
    </row>
    <row r="158" spans="1:47" ht="60" customHeight="1" x14ac:dyDescent="0.35">
      <c r="A158" s="174" t="s">
        <v>4675</v>
      </c>
      <c r="B158" s="148" t="s">
        <v>4678</v>
      </c>
      <c r="C158" s="149" t="s">
        <v>4686</v>
      </c>
      <c r="D158" s="152" t="s">
        <v>4687</v>
      </c>
      <c r="E158" s="155" t="s">
        <v>4688</v>
      </c>
      <c r="F158" s="158" t="s">
        <v>4292</v>
      </c>
      <c r="G158" s="161" t="str">
        <f>IF(COUNTIF(H158:AU158,"&lt;&gt;")=0,"",SUMPRODUCT(((Recommendations[ImplStatus]="Implemented")+(Recommendations[ImplStatus]="Compensated"))*ISNUMBER(MATCH(Recommendations[Id],H158:AU158,0)))/COUNTIF(H158:AU158,"&lt;&gt;"))</f>
        <v/>
      </c>
      <c r="H158" s="164"/>
      <c r="I158" s="164"/>
      <c r="J158" s="164"/>
      <c r="K158" s="164"/>
      <c r="L158" s="164"/>
      <c r="M158" s="164"/>
      <c r="N158" s="164"/>
      <c r="O158" s="164"/>
      <c r="P158" s="164"/>
      <c r="Q158" s="164"/>
      <c r="R158" s="164"/>
      <c r="S158" s="164"/>
      <c r="T158" s="164"/>
      <c r="U158" s="164"/>
      <c r="V158" s="164"/>
      <c r="W158" s="164"/>
      <c r="X158" s="164"/>
      <c r="Y158" s="164"/>
      <c r="Z158" s="164"/>
      <c r="AA158" s="164"/>
      <c r="AB158" s="164"/>
      <c r="AC158" s="164"/>
      <c r="AD158" s="164"/>
      <c r="AE158" s="164"/>
      <c r="AF158" s="164"/>
      <c r="AG158" s="164"/>
      <c r="AH158" s="164"/>
      <c r="AI158" s="164"/>
      <c r="AJ158" s="164"/>
      <c r="AK158" s="164"/>
      <c r="AL158" s="164"/>
      <c r="AM158" s="164"/>
      <c r="AN158" s="164"/>
      <c r="AO158" s="164"/>
      <c r="AP158" s="164"/>
      <c r="AQ158" s="164"/>
      <c r="AR158" s="164"/>
      <c r="AS158" s="164"/>
      <c r="AT158" s="164"/>
      <c r="AU158" s="178"/>
    </row>
    <row r="159" spans="1:47" ht="60" customHeight="1" x14ac:dyDescent="0.35">
      <c r="A159" s="174" t="s">
        <v>4675</v>
      </c>
      <c r="B159" s="148" t="s">
        <v>4678</v>
      </c>
      <c r="C159" s="149" t="s">
        <v>4689</v>
      </c>
      <c r="D159" s="152" t="s">
        <v>4690</v>
      </c>
      <c r="E159" s="155" t="s">
        <v>4691</v>
      </c>
      <c r="F159" s="158" t="s">
        <v>4292</v>
      </c>
      <c r="G159" s="161" t="str">
        <f>IF(COUNTIF(H159:AU159,"&lt;&gt;")=0,"",SUMPRODUCT(((Recommendations[ImplStatus]="Implemented")+(Recommendations[ImplStatus]="Compensated"))*ISNUMBER(MATCH(Recommendations[Id],H159:AU159,0)))/COUNTIF(H159:AU159,"&lt;&gt;"))</f>
        <v/>
      </c>
      <c r="H159" s="164"/>
      <c r="I159" s="164"/>
      <c r="J159" s="164"/>
      <c r="K159" s="164"/>
      <c r="L159" s="164"/>
      <c r="M159" s="164"/>
      <c r="N159" s="164"/>
      <c r="O159" s="164"/>
      <c r="P159" s="164"/>
      <c r="Q159" s="164"/>
      <c r="R159" s="164"/>
      <c r="S159" s="164"/>
      <c r="T159" s="164"/>
      <c r="U159" s="164"/>
      <c r="V159" s="164"/>
      <c r="W159" s="164"/>
      <c r="X159" s="164"/>
      <c r="Y159" s="164"/>
      <c r="Z159" s="164"/>
      <c r="AA159" s="164"/>
      <c r="AB159" s="164"/>
      <c r="AC159" s="164"/>
      <c r="AD159" s="164"/>
      <c r="AE159" s="164"/>
      <c r="AF159" s="164"/>
      <c r="AG159" s="164"/>
      <c r="AH159" s="164"/>
      <c r="AI159" s="164"/>
      <c r="AJ159" s="164"/>
      <c r="AK159" s="164"/>
      <c r="AL159" s="164"/>
      <c r="AM159" s="164"/>
      <c r="AN159" s="164"/>
      <c r="AO159" s="164"/>
      <c r="AP159" s="164"/>
      <c r="AQ159" s="164"/>
      <c r="AR159" s="164"/>
      <c r="AS159" s="164"/>
      <c r="AT159" s="164"/>
      <c r="AU159" s="178"/>
    </row>
    <row r="160" spans="1:47" ht="60" customHeight="1" x14ac:dyDescent="0.35">
      <c r="A160" s="174" t="s">
        <v>4675</v>
      </c>
      <c r="B160" s="148" t="s">
        <v>4678</v>
      </c>
      <c r="C160" s="149" t="s">
        <v>4692</v>
      </c>
      <c r="D160" s="152" t="s">
        <v>4693</v>
      </c>
      <c r="E160" s="155"/>
      <c r="F160" s="158" t="s">
        <v>28</v>
      </c>
      <c r="G160" s="161" t="str">
        <f>IF(COUNTIF(H160:AU160,"&lt;&gt;")=0,"",SUMPRODUCT(((Recommendations[ImplStatus]="Implemented")+(Recommendations[ImplStatus]="Compensated"))*ISNUMBER(MATCH(Recommendations[Id],H160:AU160,0)))/COUNTIF(H160:AU160,"&lt;&gt;"))</f>
        <v/>
      </c>
      <c r="H160" s="164"/>
      <c r="I160" s="164"/>
      <c r="J160" s="164"/>
      <c r="K160" s="164"/>
      <c r="L160" s="164"/>
      <c r="M160" s="164"/>
      <c r="N160" s="164"/>
      <c r="O160" s="164"/>
      <c r="P160" s="164"/>
      <c r="Q160" s="164"/>
      <c r="R160" s="164"/>
      <c r="S160" s="164"/>
      <c r="T160" s="164"/>
      <c r="U160" s="164"/>
      <c r="V160" s="164"/>
      <c r="W160" s="164"/>
      <c r="X160" s="164"/>
      <c r="Y160" s="164"/>
      <c r="Z160" s="164"/>
      <c r="AA160" s="164"/>
      <c r="AB160" s="164"/>
      <c r="AC160" s="164"/>
      <c r="AD160" s="164"/>
      <c r="AE160" s="164"/>
      <c r="AF160" s="164"/>
      <c r="AG160" s="164"/>
      <c r="AH160" s="164"/>
      <c r="AI160" s="164"/>
      <c r="AJ160" s="164"/>
      <c r="AK160" s="164"/>
      <c r="AL160" s="164"/>
      <c r="AM160" s="164"/>
      <c r="AN160" s="164"/>
      <c r="AO160" s="164"/>
      <c r="AP160" s="164"/>
      <c r="AQ160" s="164"/>
      <c r="AR160" s="164"/>
      <c r="AS160" s="164"/>
      <c r="AT160" s="164"/>
      <c r="AU160" s="178"/>
    </row>
    <row r="161" spans="1:47" ht="60" customHeight="1" x14ac:dyDescent="0.35">
      <c r="A161" s="174" t="s">
        <v>4675</v>
      </c>
      <c r="B161" s="148" t="s">
        <v>4678</v>
      </c>
      <c r="C161" s="149" t="s">
        <v>4694</v>
      </c>
      <c r="D161" s="152" t="s">
        <v>4695</v>
      </c>
      <c r="E161" s="155" t="s">
        <v>4696</v>
      </c>
      <c r="F161" s="158" t="s">
        <v>4292</v>
      </c>
      <c r="G161" s="161" t="str">
        <f>IF(COUNTIF(H161:AU161,"&lt;&gt;")=0,"",SUMPRODUCT(((Recommendations[ImplStatus]="Implemented")+(Recommendations[ImplStatus]="Compensated"))*ISNUMBER(MATCH(Recommendations[Id],H161:AU161,0)))/COUNTIF(H161:AU161,"&lt;&gt;"))</f>
        <v/>
      </c>
      <c r="H161" s="164"/>
      <c r="I161" s="164"/>
      <c r="J161" s="164"/>
      <c r="K161" s="164"/>
      <c r="L161" s="164"/>
      <c r="M161" s="164"/>
      <c r="N161" s="164"/>
      <c r="O161" s="164"/>
      <c r="P161" s="164"/>
      <c r="Q161" s="164"/>
      <c r="R161" s="164"/>
      <c r="S161" s="164"/>
      <c r="T161" s="164"/>
      <c r="U161" s="164"/>
      <c r="V161" s="164"/>
      <c r="W161" s="164"/>
      <c r="X161" s="164"/>
      <c r="Y161" s="164"/>
      <c r="Z161" s="164"/>
      <c r="AA161" s="164"/>
      <c r="AB161" s="164"/>
      <c r="AC161" s="164"/>
      <c r="AD161" s="164"/>
      <c r="AE161" s="164"/>
      <c r="AF161" s="164"/>
      <c r="AG161" s="164"/>
      <c r="AH161" s="164"/>
      <c r="AI161" s="164"/>
      <c r="AJ161" s="164"/>
      <c r="AK161" s="164"/>
      <c r="AL161" s="164"/>
      <c r="AM161" s="164"/>
      <c r="AN161" s="164"/>
      <c r="AO161" s="164"/>
      <c r="AP161" s="164"/>
      <c r="AQ161" s="164"/>
      <c r="AR161" s="164"/>
      <c r="AS161" s="164"/>
      <c r="AT161" s="164"/>
      <c r="AU161" s="178"/>
    </row>
    <row r="162" spans="1:47" ht="60" customHeight="1" x14ac:dyDescent="0.35">
      <c r="A162" s="174" t="s">
        <v>4675</v>
      </c>
      <c r="B162" s="148" t="s">
        <v>4678</v>
      </c>
      <c r="C162" s="149" t="s">
        <v>4697</v>
      </c>
      <c r="D162" s="152" t="s">
        <v>4698</v>
      </c>
      <c r="E162" s="155" t="s">
        <v>4699</v>
      </c>
      <c r="F162" s="158" t="s">
        <v>4292</v>
      </c>
      <c r="G162" s="161" t="str">
        <f>IF(COUNTIF(H162:AU162,"&lt;&gt;")=0,"",SUMPRODUCT(((Recommendations[ImplStatus]="Implemented")+(Recommendations[ImplStatus]="Compensated"))*ISNUMBER(MATCH(Recommendations[Id],H162:AU162,0)))/COUNTIF(H162:AU162,"&lt;&gt;"))</f>
        <v/>
      </c>
      <c r="H162" s="164"/>
      <c r="I162" s="164"/>
      <c r="J162" s="164"/>
      <c r="K162" s="164"/>
      <c r="L162" s="164"/>
      <c r="M162" s="164"/>
      <c r="N162" s="164"/>
      <c r="O162" s="164"/>
      <c r="P162" s="164"/>
      <c r="Q162" s="164"/>
      <c r="R162" s="164"/>
      <c r="S162" s="164"/>
      <c r="T162" s="164"/>
      <c r="U162" s="164"/>
      <c r="V162" s="164"/>
      <c r="W162" s="164"/>
      <c r="X162" s="164"/>
      <c r="Y162" s="164"/>
      <c r="Z162" s="164"/>
      <c r="AA162" s="164"/>
      <c r="AB162" s="164"/>
      <c r="AC162" s="164"/>
      <c r="AD162" s="164"/>
      <c r="AE162" s="164"/>
      <c r="AF162" s="164"/>
      <c r="AG162" s="164"/>
      <c r="AH162" s="164"/>
      <c r="AI162" s="164"/>
      <c r="AJ162" s="164"/>
      <c r="AK162" s="164"/>
      <c r="AL162" s="164"/>
      <c r="AM162" s="164"/>
      <c r="AN162" s="164"/>
      <c r="AO162" s="164"/>
      <c r="AP162" s="164"/>
      <c r="AQ162" s="164"/>
      <c r="AR162" s="164"/>
      <c r="AS162" s="164"/>
      <c r="AT162" s="164"/>
      <c r="AU162" s="178"/>
    </row>
    <row r="163" spans="1:47" ht="60" customHeight="1" x14ac:dyDescent="0.35">
      <c r="A163" s="174" t="s">
        <v>4675</v>
      </c>
      <c r="B163" s="148" t="s">
        <v>4678</v>
      </c>
      <c r="C163" s="149" t="s">
        <v>4700</v>
      </c>
      <c r="D163" s="152" t="s">
        <v>4701</v>
      </c>
      <c r="E163" s="155" t="s">
        <v>4702</v>
      </c>
      <c r="F163" s="158" t="s">
        <v>4292</v>
      </c>
      <c r="G163" s="161" t="str">
        <f>IF(COUNTIF(H163:AU163,"&lt;&gt;")=0,"",SUMPRODUCT(((Recommendations[ImplStatus]="Implemented")+(Recommendations[ImplStatus]="Compensated"))*ISNUMBER(MATCH(Recommendations[Id],H163:AU163,0)))/COUNTIF(H163:AU163,"&lt;&gt;"))</f>
        <v/>
      </c>
      <c r="H163" s="164"/>
      <c r="I163" s="164"/>
      <c r="J163" s="164"/>
      <c r="K163" s="164"/>
      <c r="L163" s="164"/>
      <c r="M163" s="164"/>
      <c r="N163" s="164"/>
      <c r="O163" s="164"/>
      <c r="P163" s="164"/>
      <c r="Q163" s="164"/>
      <c r="R163" s="164"/>
      <c r="S163" s="164"/>
      <c r="T163" s="164"/>
      <c r="U163" s="164"/>
      <c r="V163" s="164"/>
      <c r="W163" s="164"/>
      <c r="X163" s="164"/>
      <c r="Y163" s="164"/>
      <c r="Z163" s="164"/>
      <c r="AA163" s="164"/>
      <c r="AB163" s="164"/>
      <c r="AC163" s="164"/>
      <c r="AD163" s="164"/>
      <c r="AE163" s="164"/>
      <c r="AF163" s="164"/>
      <c r="AG163" s="164"/>
      <c r="AH163" s="164"/>
      <c r="AI163" s="164"/>
      <c r="AJ163" s="164"/>
      <c r="AK163" s="164"/>
      <c r="AL163" s="164"/>
      <c r="AM163" s="164"/>
      <c r="AN163" s="164"/>
      <c r="AO163" s="164"/>
      <c r="AP163" s="164"/>
      <c r="AQ163" s="164"/>
      <c r="AR163" s="164"/>
      <c r="AS163" s="164"/>
      <c r="AT163" s="164"/>
      <c r="AU163" s="178"/>
    </row>
    <row r="164" spans="1:47" ht="60" customHeight="1" outlineLevel="1" x14ac:dyDescent="0.35">
      <c r="A164" s="173" t="s">
        <v>4675</v>
      </c>
      <c r="B164" s="147" t="s">
        <v>4096</v>
      </c>
      <c r="C164" s="145" t="s">
        <v>4703</v>
      </c>
      <c r="D164" s="151" t="s">
        <v>4704</v>
      </c>
      <c r="E164" s="154" t="s">
        <v>28</v>
      </c>
      <c r="F164" s="157" t="s">
        <v>28</v>
      </c>
      <c r="G164" s="160" t="str">
        <f>IF(COUNTIF(H164:AU164,"&lt;&gt;")=0,"",SUMPRODUCT(((Recommendations[ImplStatus]="Implemented")+(Recommendations[ImplStatus]="Compensated"))*ISNUMBER(MATCH(Recommendations[Id],H164:AU164,0)))/COUNTIF(H164:AU164,"&lt;&gt;"))</f>
        <v/>
      </c>
      <c r="H164" s="163"/>
      <c r="I164" s="163"/>
      <c r="J164" s="163"/>
      <c r="K164" s="163"/>
      <c r="L164" s="163"/>
      <c r="M164" s="163"/>
      <c r="N164" s="163"/>
      <c r="O164" s="163"/>
      <c r="P164" s="163"/>
      <c r="Q164" s="163"/>
      <c r="R164" s="163"/>
      <c r="S164" s="163"/>
      <c r="T164" s="163"/>
      <c r="U164" s="163"/>
      <c r="V164" s="163"/>
      <c r="W164" s="163"/>
      <c r="X164" s="163"/>
      <c r="Y164" s="163"/>
      <c r="Z164" s="163"/>
      <c r="AA164" s="163"/>
      <c r="AB164" s="163"/>
      <c r="AC164" s="163"/>
      <c r="AD164" s="163"/>
      <c r="AE164" s="163"/>
      <c r="AF164" s="163"/>
      <c r="AG164" s="163"/>
      <c r="AH164" s="163"/>
      <c r="AI164" s="163"/>
      <c r="AJ164" s="163"/>
      <c r="AK164" s="163"/>
      <c r="AL164" s="163"/>
      <c r="AM164" s="163"/>
      <c r="AN164" s="163"/>
      <c r="AO164" s="163"/>
      <c r="AP164" s="163"/>
      <c r="AQ164" s="163"/>
      <c r="AR164" s="163"/>
      <c r="AS164" s="163"/>
      <c r="AT164" s="163"/>
      <c r="AU164" s="177"/>
    </row>
    <row r="165" spans="1:47" ht="60" customHeight="1" x14ac:dyDescent="0.35">
      <c r="A165" s="174" t="s">
        <v>4675</v>
      </c>
      <c r="B165" s="148" t="s">
        <v>4096</v>
      </c>
      <c r="C165" s="149" t="s">
        <v>4705</v>
      </c>
      <c r="D165" s="152" t="s">
        <v>4706</v>
      </c>
      <c r="E165" s="155" t="s">
        <v>4707</v>
      </c>
      <c r="F165" s="158" t="s">
        <v>4292</v>
      </c>
      <c r="G165" s="161">
        <f>IF(COUNTIF(H165:AU165,"&lt;&gt;")=0,"",SUMPRODUCT(((Recommendations[ImplStatus]="Implemented")+(Recommendations[ImplStatus]="Compensated"))*ISNUMBER(MATCH(Recommendations[Id],H165:AU165,0)))/COUNTIF(H165:AU165,"&lt;&gt;"))</f>
        <v>0</v>
      </c>
      <c r="H165" s="164" t="s">
        <v>845</v>
      </c>
      <c r="I165" s="164" t="s">
        <v>853</v>
      </c>
      <c r="J165" s="164" t="s">
        <v>856</v>
      </c>
      <c r="K165" s="164" t="s">
        <v>864</v>
      </c>
      <c r="L165" s="164" t="s">
        <v>867</v>
      </c>
      <c r="M165" s="164" t="s">
        <v>869</v>
      </c>
      <c r="N165" s="164" t="s">
        <v>875</v>
      </c>
      <c r="O165" s="164" t="s">
        <v>878</v>
      </c>
      <c r="P165" s="164" t="s">
        <v>881</v>
      </c>
      <c r="Q165" s="164" t="s">
        <v>889</v>
      </c>
      <c r="R165" s="164" t="s">
        <v>894</v>
      </c>
      <c r="S165" s="164" t="s">
        <v>900</v>
      </c>
      <c r="T165" s="164" t="s">
        <v>903</v>
      </c>
      <c r="U165" s="164" t="s">
        <v>908</v>
      </c>
      <c r="V165" s="164" t="s">
        <v>913</v>
      </c>
      <c r="W165" s="164" t="s">
        <v>918</v>
      </c>
      <c r="X165" s="164" t="s">
        <v>923</v>
      </c>
      <c r="Y165" s="164" t="s">
        <v>928</v>
      </c>
      <c r="Z165" s="164" t="s">
        <v>933</v>
      </c>
      <c r="AA165" s="164" t="s">
        <v>939</v>
      </c>
      <c r="AB165" s="164" t="s">
        <v>942</v>
      </c>
      <c r="AC165" s="164" t="s">
        <v>945</v>
      </c>
      <c r="AD165" s="164" t="s">
        <v>951</v>
      </c>
      <c r="AE165" s="164" t="s">
        <v>954</v>
      </c>
      <c r="AF165" s="164" t="s">
        <v>959</v>
      </c>
      <c r="AG165" s="164" t="s">
        <v>971</v>
      </c>
      <c r="AH165" s="164" t="s">
        <v>978</v>
      </c>
      <c r="AI165" s="164" t="s">
        <v>1597</v>
      </c>
      <c r="AJ165" s="164" t="s">
        <v>1600</v>
      </c>
      <c r="AK165" s="164" t="s">
        <v>1608</v>
      </c>
      <c r="AL165" s="164"/>
      <c r="AM165" s="164"/>
      <c r="AN165" s="164"/>
      <c r="AO165" s="164"/>
      <c r="AP165" s="164"/>
      <c r="AQ165" s="164"/>
      <c r="AR165" s="164"/>
      <c r="AS165" s="164"/>
      <c r="AT165" s="164"/>
      <c r="AU165" s="178"/>
    </row>
    <row r="166" spans="1:47" ht="60" customHeight="1" x14ac:dyDescent="0.35">
      <c r="A166" s="174" t="s">
        <v>4675</v>
      </c>
      <c r="B166" s="148" t="s">
        <v>4096</v>
      </c>
      <c r="C166" s="149" t="s">
        <v>4708</v>
      </c>
      <c r="D166" s="152" t="s">
        <v>4709</v>
      </c>
      <c r="E166" s="155" t="s">
        <v>4710</v>
      </c>
      <c r="F166" s="158" t="s">
        <v>4292</v>
      </c>
      <c r="G166" s="161" t="str">
        <f>IF(COUNTIF(H166:AU166,"&lt;&gt;")=0,"",SUMPRODUCT(((Recommendations[ImplStatus]="Implemented")+(Recommendations[ImplStatus]="Compensated"))*ISNUMBER(MATCH(Recommendations[Id],H166:AU166,0)))/COUNTIF(H166:AU166,"&lt;&gt;"))</f>
        <v/>
      </c>
      <c r="H166" s="164"/>
      <c r="I166" s="164"/>
      <c r="J166" s="164"/>
      <c r="K166" s="164"/>
      <c r="L166" s="164"/>
      <c r="M166" s="164"/>
      <c r="N166" s="164"/>
      <c r="O166" s="164"/>
      <c r="P166" s="164"/>
      <c r="Q166" s="164"/>
      <c r="R166" s="164"/>
      <c r="S166" s="164"/>
      <c r="T166" s="164"/>
      <c r="U166" s="164"/>
      <c r="V166" s="164"/>
      <c r="W166" s="164"/>
      <c r="X166" s="164"/>
      <c r="Y166" s="164"/>
      <c r="Z166" s="164"/>
      <c r="AA166" s="164"/>
      <c r="AB166" s="164"/>
      <c r="AC166" s="164"/>
      <c r="AD166" s="164"/>
      <c r="AE166" s="164"/>
      <c r="AF166" s="164"/>
      <c r="AG166" s="164"/>
      <c r="AH166" s="164"/>
      <c r="AI166" s="164"/>
      <c r="AJ166" s="164"/>
      <c r="AK166" s="164"/>
      <c r="AL166" s="164"/>
      <c r="AM166" s="164"/>
      <c r="AN166" s="164"/>
      <c r="AO166" s="164"/>
      <c r="AP166" s="164"/>
      <c r="AQ166" s="164"/>
      <c r="AR166" s="164"/>
      <c r="AS166" s="164"/>
      <c r="AT166" s="164"/>
      <c r="AU166" s="178"/>
    </row>
    <row r="167" spans="1:47" ht="60" customHeight="1" x14ac:dyDescent="0.35">
      <c r="A167" s="174" t="s">
        <v>4675</v>
      </c>
      <c r="B167" s="148" t="s">
        <v>4096</v>
      </c>
      <c r="C167" s="149" t="s">
        <v>4711</v>
      </c>
      <c r="D167" s="152" t="s">
        <v>4712</v>
      </c>
      <c r="E167" s="155" t="s">
        <v>4713</v>
      </c>
      <c r="F167" s="158" t="s">
        <v>4292</v>
      </c>
      <c r="G167" s="161" t="str">
        <f>IF(COUNTIF(H167:AU167,"&lt;&gt;")=0,"",SUMPRODUCT(((Recommendations[ImplStatus]="Implemented")+(Recommendations[ImplStatus]="Compensated"))*ISNUMBER(MATCH(Recommendations[Id],H167:AU167,0)))/COUNTIF(H167:AU167,"&lt;&gt;"))</f>
        <v/>
      </c>
      <c r="H167" s="164"/>
      <c r="I167" s="164"/>
      <c r="J167" s="164"/>
      <c r="K167" s="164"/>
      <c r="L167" s="164"/>
      <c r="M167" s="164"/>
      <c r="N167" s="164"/>
      <c r="O167" s="164"/>
      <c r="P167" s="164"/>
      <c r="Q167" s="164"/>
      <c r="R167" s="164"/>
      <c r="S167" s="164"/>
      <c r="T167" s="164"/>
      <c r="U167" s="164"/>
      <c r="V167" s="164"/>
      <c r="W167" s="164"/>
      <c r="X167" s="164"/>
      <c r="Y167" s="164"/>
      <c r="Z167" s="164"/>
      <c r="AA167" s="164"/>
      <c r="AB167" s="164"/>
      <c r="AC167" s="164"/>
      <c r="AD167" s="164"/>
      <c r="AE167" s="164"/>
      <c r="AF167" s="164"/>
      <c r="AG167" s="164"/>
      <c r="AH167" s="164"/>
      <c r="AI167" s="164"/>
      <c r="AJ167" s="164"/>
      <c r="AK167" s="164"/>
      <c r="AL167" s="164"/>
      <c r="AM167" s="164"/>
      <c r="AN167" s="164"/>
      <c r="AO167" s="164"/>
      <c r="AP167" s="164"/>
      <c r="AQ167" s="164"/>
      <c r="AR167" s="164"/>
      <c r="AS167" s="164"/>
      <c r="AT167" s="164"/>
      <c r="AU167" s="178"/>
    </row>
    <row r="168" spans="1:47" ht="60" customHeight="1" x14ac:dyDescent="0.35">
      <c r="A168" s="174" t="s">
        <v>4675</v>
      </c>
      <c r="B168" s="148" t="s">
        <v>4096</v>
      </c>
      <c r="C168" s="149" t="s">
        <v>4714</v>
      </c>
      <c r="D168" s="152" t="s">
        <v>4715</v>
      </c>
      <c r="E168" s="155"/>
      <c r="F168" s="158" t="s">
        <v>28</v>
      </c>
      <c r="G168" s="161">
        <f>IF(COUNTIF(H168:AU168,"&lt;&gt;")=0,"",SUMPRODUCT(((Recommendations[ImplStatus]="Implemented")+(Recommendations[ImplStatus]="Compensated"))*ISNUMBER(MATCH(Recommendations[Id],H168:AU168,0)))/COUNTIF(H168:AU168,"&lt;&gt;"))</f>
        <v>0</v>
      </c>
      <c r="H168" s="164" t="s">
        <v>237</v>
      </c>
      <c r="I168" s="164" t="s">
        <v>240</v>
      </c>
      <c r="J168" s="164" t="s">
        <v>243</v>
      </c>
      <c r="K168" s="164" t="s">
        <v>317</v>
      </c>
      <c r="L168" s="164" t="s">
        <v>668</v>
      </c>
      <c r="M168" s="164" t="s">
        <v>687</v>
      </c>
      <c r="N168" s="164" t="s">
        <v>690</v>
      </c>
      <c r="O168" s="164" t="s">
        <v>704</v>
      </c>
      <c r="P168" s="164" t="s">
        <v>711</v>
      </c>
      <c r="Q168" s="164" t="s">
        <v>719</v>
      </c>
      <c r="R168" s="164" t="s">
        <v>727</v>
      </c>
      <c r="S168" s="164" t="s">
        <v>730</v>
      </c>
      <c r="T168" s="164" t="s">
        <v>738</v>
      </c>
      <c r="U168" s="164" t="s">
        <v>746</v>
      </c>
      <c r="V168" s="164" t="s">
        <v>749</v>
      </c>
      <c r="W168" s="164" t="s">
        <v>756</v>
      </c>
      <c r="X168" s="164" t="s">
        <v>763</v>
      </c>
      <c r="Y168" s="164" t="s">
        <v>769</v>
      </c>
      <c r="Z168" s="164" t="s">
        <v>775</v>
      </c>
      <c r="AA168" s="164" t="s">
        <v>780</v>
      </c>
      <c r="AB168" s="164" t="s">
        <v>783</v>
      </c>
      <c r="AC168" s="164" t="s">
        <v>791</v>
      </c>
      <c r="AD168" s="164" t="s">
        <v>797</v>
      </c>
      <c r="AE168" s="164" t="s">
        <v>805</v>
      </c>
      <c r="AF168" s="164" t="s">
        <v>813</v>
      </c>
      <c r="AG168" s="164" t="s">
        <v>821</v>
      </c>
      <c r="AH168" s="164" t="s">
        <v>965</v>
      </c>
      <c r="AI168" s="164"/>
      <c r="AJ168" s="164"/>
      <c r="AK168" s="164"/>
      <c r="AL168" s="164"/>
      <c r="AM168" s="164"/>
      <c r="AN168" s="164"/>
      <c r="AO168" s="164"/>
      <c r="AP168" s="164"/>
      <c r="AQ168" s="164"/>
      <c r="AR168" s="164"/>
      <c r="AS168" s="164"/>
      <c r="AT168" s="164"/>
      <c r="AU168" s="178"/>
    </row>
    <row r="169" spans="1:47" ht="60" customHeight="1" x14ac:dyDescent="0.35">
      <c r="A169" s="174" t="s">
        <v>4675</v>
      </c>
      <c r="B169" s="148" t="s">
        <v>4096</v>
      </c>
      <c r="C169" s="149" t="s">
        <v>4716</v>
      </c>
      <c r="D169" s="152" t="s">
        <v>4717</v>
      </c>
      <c r="E169" s="155"/>
      <c r="F169" s="158" t="s">
        <v>28</v>
      </c>
      <c r="G169" s="161" t="str">
        <f>IF(COUNTIF(H169:AU169,"&lt;&gt;")=0,"",SUMPRODUCT(((Recommendations[ImplStatus]="Implemented")+(Recommendations[ImplStatus]="Compensated"))*ISNUMBER(MATCH(Recommendations[Id],H169:AU169,0)))/COUNTIF(H169:AU169,"&lt;&gt;"))</f>
        <v/>
      </c>
      <c r="H169" s="164"/>
      <c r="I169" s="164"/>
      <c r="J169" s="164"/>
      <c r="K169" s="164"/>
      <c r="L169" s="164"/>
      <c r="M169" s="164"/>
      <c r="N169" s="164"/>
      <c r="O169" s="164"/>
      <c r="P169" s="164"/>
      <c r="Q169" s="164"/>
      <c r="R169" s="164"/>
      <c r="S169" s="164"/>
      <c r="T169" s="164"/>
      <c r="U169" s="164"/>
      <c r="V169" s="164"/>
      <c r="W169" s="164"/>
      <c r="X169" s="164"/>
      <c r="Y169" s="164"/>
      <c r="Z169" s="164"/>
      <c r="AA169" s="164"/>
      <c r="AB169" s="164"/>
      <c r="AC169" s="164"/>
      <c r="AD169" s="164"/>
      <c r="AE169" s="164"/>
      <c r="AF169" s="164"/>
      <c r="AG169" s="164"/>
      <c r="AH169" s="164"/>
      <c r="AI169" s="164"/>
      <c r="AJ169" s="164"/>
      <c r="AK169" s="164"/>
      <c r="AL169" s="164"/>
      <c r="AM169" s="164"/>
      <c r="AN169" s="164"/>
      <c r="AO169" s="164"/>
      <c r="AP169" s="164"/>
      <c r="AQ169" s="164"/>
      <c r="AR169" s="164"/>
      <c r="AS169" s="164"/>
      <c r="AT169" s="164"/>
      <c r="AU169" s="178"/>
    </row>
    <row r="170" spans="1:47" ht="60" customHeight="1" x14ac:dyDescent="0.35">
      <c r="A170" s="174" t="s">
        <v>4675</v>
      </c>
      <c r="B170" s="148" t="s">
        <v>4096</v>
      </c>
      <c r="C170" s="149" t="s">
        <v>4718</v>
      </c>
      <c r="D170" s="152" t="s">
        <v>4719</v>
      </c>
      <c r="E170" s="155" t="s">
        <v>4720</v>
      </c>
      <c r="F170" s="158" t="s">
        <v>4306</v>
      </c>
      <c r="G170" s="161" t="str">
        <f>IF(COUNTIF(H170:AU170,"&lt;&gt;")=0,"",SUMPRODUCT(((Recommendations[ImplStatus]="Implemented")+(Recommendations[ImplStatus]="Compensated"))*ISNUMBER(MATCH(Recommendations[Id],H170:AU170,0)))/COUNTIF(H170:AU170,"&lt;&gt;"))</f>
        <v/>
      </c>
      <c r="H170" s="164"/>
      <c r="I170" s="164"/>
      <c r="J170" s="164"/>
      <c r="K170" s="164"/>
      <c r="L170" s="164"/>
      <c r="M170" s="164"/>
      <c r="N170" s="164"/>
      <c r="O170" s="164"/>
      <c r="P170" s="164"/>
      <c r="Q170" s="164"/>
      <c r="R170" s="164"/>
      <c r="S170" s="164"/>
      <c r="T170" s="164"/>
      <c r="U170" s="164"/>
      <c r="V170" s="164"/>
      <c r="W170" s="164"/>
      <c r="X170" s="164"/>
      <c r="Y170" s="164"/>
      <c r="Z170" s="164"/>
      <c r="AA170" s="164"/>
      <c r="AB170" s="164"/>
      <c r="AC170" s="164"/>
      <c r="AD170" s="164"/>
      <c r="AE170" s="164"/>
      <c r="AF170" s="164"/>
      <c r="AG170" s="164"/>
      <c r="AH170" s="164"/>
      <c r="AI170" s="164"/>
      <c r="AJ170" s="164"/>
      <c r="AK170" s="164"/>
      <c r="AL170" s="164"/>
      <c r="AM170" s="164"/>
      <c r="AN170" s="164"/>
      <c r="AO170" s="164"/>
      <c r="AP170" s="164"/>
      <c r="AQ170" s="164"/>
      <c r="AR170" s="164"/>
      <c r="AS170" s="164"/>
      <c r="AT170" s="164"/>
      <c r="AU170" s="178"/>
    </row>
    <row r="171" spans="1:47" ht="60" customHeight="1" x14ac:dyDescent="0.35">
      <c r="A171" s="174" t="s">
        <v>4675</v>
      </c>
      <c r="B171" s="148" t="s">
        <v>4096</v>
      </c>
      <c r="C171" s="149" t="s">
        <v>4721</v>
      </c>
      <c r="D171" s="152" t="s">
        <v>4722</v>
      </c>
      <c r="E171" s="155"/>
      <c r="F171" s="158" t="s">
        <v>28</v>
      </c>
      <c r="G171" s="161" t="str">
        <f>IF(COUNTIF(H171:AU171,"&lt;&gt;")=0,"",SUMPRODUCT(((Recommendations[ImplStatus]="Implemented")+(Recommendations[ImplStatus]="Compensated"))*ISNUMBER(MATCH(Recommendations[Id],H171:AU171,0)))/COUNTIF(H171:AU171,"&lt;&gt;"))</f>
        <v/>
      </c>
      <c r="H171" s="164"/>
      <c r="I171" s="164"/>
      <c r="J171" s="164"/>
      <c r="K171" s="164"/>
      <c r="L171" s="164"/>
      <c r="M171" s="164"/>
      <c r="N171" s="164"/>
      <c r="O171" s="164"/>
      <c r="P171" s="164"/>
      <c r="Q171" s="164"/>
      <c r="R171" s="164"/>
      <c r="S171" s="164"/>
      <c r="T171" s="164"/>
      <c r="U171" s="164"/>
      <c r="V171" s="164"/>
      <c r="W171" s="164"/>
      <c r="X171" s="164"/>
      <c r="Y171" s="164"/>
      <c r="Z171" s="164"/>
      <c r="AA171" s="164"/>
      <c r="AB171" s="164"/>
      <c r="AC171" s="164"/>
      <c r="AD171" s="164"/>
      <c r="AE171" s="164"/>
      <c r="AF171" s="164"/>
      <c r="AG171" s="164"/>
      <c r="AH171" s="164"/>
      <c r="AI171" s="164"/>
      <c r="AJ171" s="164"/>
      <c r="AK171" s="164"/>
      <c r="AL171" s="164"/>
      <c r="AM171" s="164"/>
      <c r="AN171" s="164"/>
      <c r="AO171" s="164"/>
      <c r="AP171" s="164"/>
      <c r="AQ171" s="164"/>
      <c r="AR171" s="164"/>
      <c r="AS171" s="164"/>
      <c r="AT171" s="164"/>
      <c r="AU171" s="178"/>
    </row>
    <row r="172" spans="1:47" ht="60" customHeight="1" x14ac:dyDescent="0.35">
      <c r="A172" s="174" t="s">
        <v>4675</v>
      </c>
      <c r="B172" s="148" t="s">
        <v>4096</v>
      </c>
      <c r="C172" s="149" t="s">
        <v>4723</v>
      </c>
      <c r="D172" s="152" t="s">
        <v>4724</v>
      </c>
      <c r="E172" s="155"/>
      <c r="F172" s="158" t="s">
        <v>28</v>
      </c>
      <c r="G172" s="161" t="str">
        <f>IF(COUNTIF(H172:AU172,"&lt;&gt;")=0,"",SUMPRODUCT(((Recommendations[ImplStatus]="Implemented")+(Recommendations[ImplStatus]="Compensated"))*ISNUMBER(MATCH(Recommendations[Id],H172:AU172,0)))/COUNTIF(H172:AU172,"&lt;&gt;"))</f>
        <v/>
      </c>
      <c r="H172" s="164"/>
      <c r="I172" s="164"/>
      <c r="J172" s="164"/>
      <c r="K172" s="164"/>
      <c r="L172" s="164"/>
      <c r="M172" s="164"/>
      <c r="N172" s="164"/>
      <c r="O172" s="164"/>
      <c r="P172" s="164"/>
      <c r="Q172" s="164"/>
      <c r="R172" s="164"/>
      <c r="S172" s="164"/>
      <c r="T172" s="164"/>
      <c r="U172" s="164"/>
      <c r="V172" s="164"/>
      <c r="W172" s="164"/>
      <c r="X172" s="164"/>
      <c r="Y172" s="164"/>
      <c r="Z172" s="164"/>
      <c r="AA172" s="164"/>
      <c r="AB172" s="164"/>
      <c r="AC172" s="164"/>
      <c r="AD172" s="164"/>
      <c r="AE172" s="164"/>
      <c r="AF172" s="164"/>
      <c r="AG172" s="164"/>
      <c r="AH172" s="164"/>
      <c r="AI172" s="164"/>
      <c r="AJ172" s="164"/>
      <c r="AK172" s="164"/>
      <c r="AL172" s="164"/>
      <c r="AM172" s="164"/>
      <c r="AN172" s="164"/>
      <c r="AO172" s="164"/>
      <c r="AP172" s="164"/>
      <c r="AQ172" s="164"/>
      <c r="AR172" s="164"/>
      <c r="AS172" s="164"/>
      <c r="AT172" s="164"/>
      <c r="AU172" s="178"/>
    </row>
    <row r="173" spans="1:47" ht="60" customHeight="1" x14ac:dyDescent="0.35">
      <c r="A173" s="174" t="s">
        <v>4675</v>
      </c>
      <c r="B173" s="148" t="s">
        <v>4096</v>
      </c>
      <c r="C173" s="149" t="s">
        <v>4725</v>
      </c>
      <c r="D173" s="152" t="s">
        <v>4726</v>
      </c>
      <c r="E173" s="155" t="s">
        <v>4727</v>
      </c>
      <c r="F173" s="158" t="s">
        <v>4292</v>
      </c>
      <c r="G173" s="161" t="str">
        <f>IF(COUNTIF(H173:AU173,"&lt;&gt;")=0,"",SUMPRODUCT(((Recommendations[ImplStatus]="Implemented")+(Recommendations[ImplStatus]="Compensated"))*ISNUMBER(MATCH(Recommendations[Id],H173:AU173,0)))/COUNTIF(H173:AU173,"&lt;&gt;"))</f>
        <v/>
      </c>
      <c r="H173" s="164"/>
      <c r="I173" s="164"/>
      <c r="J173" s="164"/>
      <c r="K173" s="164"/>
      <c r="L173" s="164"/>
      <c r="M173" s="164"/>
      <c r="N173" s="164"/>
      <c r="O173" s="164"/>
      <c r="P173" s="164"/>
      <c r="Q173" s="164"/>
      <c r="R173" s="164"/>
      <c r="S173" s="164"/>
      <c r="T173" s="164"/>
      <c r="U173" s="164"/>
      <c r="V173" s="164"/>
      <c r="W173" s="164"/>
      <c r="X173" s="164"/>
      <c r="Y173" s="164"/>
      <c r="Z173" s="164"/>
      <c r="AA173" s="164"/>
      <c r="AB173" s="164"/>
      <c r="AC173" s="164"/>
      <c r="AD173" s="164"/>
      <c r="AE173" s="164"/>
      <c r="AF173" s="164"/>
      <c r="AG173" s="164"/>
      <c r="AH173" s="164"/>
      <c r="AI173" s="164"/>
      <c r="AJ173" s="164"/>
      <c r="AK173" s="164"/>
      <c r="AL173" s="164"/>
      <c r="AM173" s="164"/>
      <c r="AN173" s="164"/>
      <c r="AO173" s="164"/>
      <c r="AP173" s="164"/>
      <c r="AQ173" s="164"/>
      <c r="AR173" s="164"/>
      <c r="AS173" s="164"/>
      <c r="AT173" s="164"/>
      <c r="AU173" s="178"/>
    </row>
    <row r="174" spans="1:47" ht="60" customHeight="1" outlineLevel="1" x14ac:dyDescent="0.35">
      <c r="A174" s="173" t="s">
        <v>4675</v>
      </c>
      <c r="B174" s="147" t="s">
        <v>4728</v>
      </c>
      <c r="C174" s="145" t="s">
        <v>4729</v>
      </c>
      <c r="D174" s="151"/>
      <c r="E174" s="154" t="s">
        <v>28</v>
      </c>
      <c r="F174" s="157" t="s">
        <v>28</v>
      </c>
      <c r="G174" s="160" t="str">
        <f>IF(COUNTIF(H174:AU174,"&lt;&gt;")=0,"",SUMPRODUCT(((Recommendations[ImplStatus]="Implemented")+(Recommendations[ImplStatus]="Compensated"))*ISNUMBER(MATCH(Recommendations[Id],H174:AU174,0)))/COUNTIF(H174:AU174,"&lt;&gt;"))</f>
        <v/>
      </c>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L174" s="163"/>
      <c r="AM174" s="163"/>
      <c r="AN174" s="163"/>
      <c r="AO174" s="163"/>
      <c r="AP174" s="163"/>
      <c r="AQ174" s="163"/>
      <c r="AR174" s="163"/>
      <c r="AS174" s="163"/>
      <c r="AT174" s="163"/>
      <c r="AU174" s="177"/>
    </row>
    <row r="175" spans="1:47" ht="60" customHeight="1" x14ac:dyDescent="0.35">
      <c r="A175" s="174" t="s">
        <v>4675</v>
      </c>
      <c r="B175" s="148" t="s">
        <v>4728</v>
      </c>
      <c r="C175" s="149" t="s">
        <v>4730</v>
      </c>
      <c r="D175" s="152" t="s">
        <v>4731</v>
      </c>
      <c r="E175" s="155"/>
      <c r="F175" s="158" t="s">
        <v>28</v>
      </c>
      <c r="G175" s="161" t="str">
        <f>IF(COUNTIF(H175:AU175,"&lt;&gt;")=0,"",SUMPRODUCT(((Recommendations[ImplStatus]="Implemented")+(Recommendations[ImplStatus]="Compensated"))*ISNUMBER(MATCH(Recommendations[Id],H175:AU175,0)))/COUNTIF(H175:AU175,"&lt;&gt;"))</f>
        <v/>
      </c>
      <c r="H175" s="164"/>
      <c r="I175" s="164"/>
      <c r="J175" s="164"/>
      <c r="K175" s="164"/>
      <c r="L175" s="164"/>
      <c r="M175" s="164"/>
      <c r="N175" s="164"/>
      <c r="O175" s="164"/>
      <c r="P175" s="164"/>
      <c r="Q175" s="164"/>
      <c r="R175" s="164"/>
      <c r="S175" s="164"/>
      <c r="T175" s="164"/>
      <c r="U175" s="164"/>
      <c r="V175" s="164"/>
      <c r="W175" s="164"/>
      <c r="X175" s="164"/>
      <c r="Y175" s="164"/>
      <c r="Z175" s="164"/>
      <c r="AA175" s="164"/>
      <c r="AB175" s="164"/>
      <c r="AC175" s="164"/>
      <c r="AD175" s="164"/>
      <c r="AE175" s="164"/>
      <c r="AF175" s="164"/>
      <c r="AG175" s="164"/>
      <c r="AH175" s="164"/>
      <c r="AI175" s="164"/>
      <c r="AJ175" s="164"/>
      <c r="AK175" s="164"/>
      <c r="AL175" s="164"/>
      <c r="AM175" s="164"/>
      <c r="AN175" s="164"/>
      <c r="AO175" s="164"/>
      <c r="AP175" s="164"/>
      <c r="AQ175" s="164"/>
      <c r="AR175" s="164"/>
      <c r="AS175" s="164"/>
      <c r="AT175" s="164"/>
      <c r="AU175" s="178"/>
    </row>
    <row r="176" spans="1:47" ht="60" customHeight="1" x14ac:dyDescent="0.35">
      <c r="A176" s="174" t="s">
        <v>4675</v>
      </c>
      <c r="B176" s="148" t="s">
        <v>4728</v>
      </c>
      <c r="C176" s="149" t="s">
        <v>4732</v>
      </c>
      <c r="D176" s="152" t="s">
        <v>4733</v>
      </c>
      <c r="E176" s="155"/>
      <c r="F176" s="158" t="s">
        <v>28</v>
      </c>
      <c r="G176" s="161" t="str">
        <f>IF(COUNTIF(H176:AU176,"&lt;&gt;")=0,"",SUMPRODUCT(((Recommendations[ImplStatus]="Implemented")+(Recommendations[ImplStatus]="Compensated"))*ISNUMBER(MATCH(Recommendations[Id],H176:AU176,0)))/COUNTIF(H176:AU176,"&lt;&gt;"))</f>
        <v/>
      </c>
      <c r="H176" s="164"/>
      <c r="I176" s="164"/>
      <c r="J176" s="164"/>
      <c r="K176" s="164"/>
      <c r="L176" s="164"/>
      <c r="M176" s="164"/>
      <c r="N176" s="164"/>
      <c r="O176" s="164"/>
      <c r="P176" s="164"/>
      <c r="Q176" s="164"/>
      <c r="R176" s="164"/>
      <c r="S176" s="164"/>
      <c r="T176" s="164"/>
      <c r="U176" s="164"/>
      <c r="V176" s="164"/>
      <c r="W176" s="164"/>
      <c r="X176" s="164"/>
      <c r="Y176" s="164"/>
      <c r="Z176" s="164"/>
      <c r="AA176" s="164"/>
      <c r="AB176" s="164"/>
      <c r="AC176" s="164"/>
      <c r="AD176" s="164"/>
      <c r="AE176" s="164"/>
      <c r="AF176" s="164"/>
      <c r="AG176" s="164"/>
      <c r="AH176" s="164"/>
      <c r="AI176" s="164"/>
      <c r="AJ176" s="164"/>
      <c r="AK176" s="164"/>
      <c r="AL176" s="164"/>
      <c r="AM176" s="164"/>
      <c r="AN176" s="164"/>
      <c r="AO176" s="164"/>
      <c r="AP176" s="164"/>
      <c r="AQ176" s="164"/>
      <c r="AR176" s="164"/>
      <c r="AS176" s="164"/>
      <c r="AT176" s="164"/>
      <c r="AU176" s="178"/>
    </row>
    <row r="177" spans="1:47" ht="60" customHeight="1" x14ac:dyDescent="0.35">
      <c r="A177" s="174" t="s">
        <v>4675</v>
      </c>
      <c r="B177" s="148" t="s">
        <v>4728</v>
      </c>
      <c r="C177" s="149" t="s">
        <v>4734</v>
      </c>
      <c r="D177" s="152" t="s">
        <v>4735</v>
      </c>
      <c r="E177" s="155"/>
      <c r="F177" s="158" t="s">
        <v>28</v>
      </c>
      <c r="G177" s="161" t="str">
        <f>IF(COUNTIF(H177:AU177,"&lt;&gt;")=0,"",SUMPRODUCT(((Recommendations[ImplStatus]="Implemented")+(Recommendations[ImplStatus]="Compensated"))*ISNUMBER(MATCH(Recommendations[Id],H177:AU177,0)))/COUNTIF(H177:AU177,"&lt;&gt;"))</f>
        <v/>
      </c>
      <c r="H177" s="164"/>
      <c r="I177" s="164"/>
      <c r="J177" s="164"/>
      <c r="K177" s="164"/>
      <c r="L177" s="164"/>
      <c r="M177" s="164"/>
      <c r="N177" s="164"/>
      <c r="O177" s="164"/>
      <c r="P177" s="164"/>
      <c r="Q177" s="164"/>
      <c r="R177" s="164"/>
      <c r="S177" s="164"/>
      <c r="T177" s="164"/>
      <c r="U177" s="164"/>
      <c r="V177" s="164"/>
      <c r="W177" s="164"/>
      <c r="X177" s="164"/>
      <c r="Y177" s="164"/>
      <c r="Z177" s="164"/>
      <c r="AA177" s="164"/>
      <c r="AB177" s="164"/>
      <c r="AC177" s="164"/>
      <c r="AD177" s="164"/>
      <c r="AE177" s="164"/>
      <c r="AF177" s="164"/>
      <c r="AG177" s="164"/>
      <c r="AH177" s="164"/>
      <c r="AI177" s="164"/>
      <c r="AJ177" s="164"/>
      <c r="AK177" s="164"/>
      <c r="AL177" s="164"/>
      <c r="AM177" s="164"/>
      <c r="AN177" s="164"/>
      <c r="AO177" s="164"/>
      <c r="AP177" s="164"/>
      <c r="AQ177" s="164"/>
      <c r="AR177" s="164"/>
      <c r="AS177" s="164"/>
      <c r="AT177" s="164"/>
      <c r="AU177" s="178"/>
    </row>
    <row r="178" spans="1:47" ht="60" customHeight="1" x14ac:dyDescent="0.35">
      <c r="A178" s="174" t="s">
        <v>4675</v>
      </c>
      <c r="B178" s="148" t="s">
        <v>4728</v>
      </c>
      <c r="C178" s="149" t="s">
        <v>4736</v>
      </c>
      <c r="D178" s="152" t="s">
        <v>4737</v>
      </c>
      <c r="E178" s="155"/>
      <c r="F178" s="158" t="s">
        <v>28</v>
      </c>
      <c r="G178" s="161" t="str">
        <f>IF(COUNTIF(H178:AU178,"&lt;&gt;")=0,"",SUMPRODUCT(((Recommendations[ImplStatus]="Implemented")+(Recommendations[ImplStatus]="Compensated"))*ISNUMBER(MATCH(Recommendations[Id],H178:AU178,0)))/COUNTIF(H178:AU178,"&lt;&gt;"))</f>
        <v/>
      </c>
      <c r="H178" s="164"/>
      <c r="I178" s="164"/>
      <c r="J178" s="164"/>
      <c r="K178" s="164"/>
      <c r="L178" s="164"/>
      <c r="M178" s="164"/>
      <c r="N178" s="164"/>
      <c r="O178" s="164"/>
      <c r="P178" s="164"/>
      <c r="Q178" s="164"/>
      <c r="R178" s="164"/>
      <c r="S178" s="164"/>
      <c r="T178" s="164"/>
      <c r="U178" s="164"/>
      <c r="V178" s="164"/>
      <c r="W178" s="164"/>
      <c r="X178" s="164"/>
      <c r="Y178" s="164"/>
      <c r="Z178" s="164"/>
      <c r="AA178" s="164"/>
      <c r="AB178" s="164"/>
      <c r="AC178" s="164"/>
      <c r="AD178" s="164"/>
      <c r="AE178" s="164"/>
      <c r="AF178" s="164"/>
      <c r="AG178" s="164"/>
      <c r="AH178" s="164"/>
      <c r="AI178" s="164"/>
      <c r="AJ178" s="164"/>
      <c r="AK178" s="164"/>
      <c r="AL178" s="164"/>
      <c r="AM178" s="164"/>
      <c r="AN178" s="164"/>
      <c r="AO178" s="164"/>
      <c r="AP178" s="164"/>
      <c r="AQ178" s="164"/>
      <c r="AR178" s="164"/>
      <c r="AS178" s="164"/>
      <c r="AT178" s="164"/>
      <c r="AU178" s="178"/>
    </row>
    <row r="179" spans="1:47" ht="60" customHeight="1" x14ac:dyDescent="0.35">
      <c r="A179" s="174" t="s">
        <v>4675</v>
      </c>
      <c r="B179" s="148" t="s">
        <v>4728</v>
      </c>
      <c r="C179" s="149" t="s">
        <v>4738</v>
      </c>
      <c r="D179" s="152" t="s">
        <v>4739</v>
      </c>
      <c r="E179" s="155"/>
      <c r="F179" s="158" t="s">
        <v>28</v>
      </c>
      <c r="G179" s="161" t="str">
        <f>IF(COUNTIF(H179:AU179,"&lt;&gt;")=0,"",SUMPRODUCT(((Recommendations[ImplStatus]="Implemented")+(Recommendations[ImplStatus]="Compensated"))*ISNUMBER(MATCH(Recommendations[Id],H179:AU179,0)))/COUNTIF(H179:AU179,"&lt;&gt;"))</f>
        <v/>
      </c>
      <c r="H179" s="164"/>
      <c r="I179" s="164"/>
      <c r="J179" s="164"/>
      <c r="K179" s="164"/>
      <c r="L179" s="164"/>
      <c r="M179" s="164"/>
      <c r="N179" s="164"/>
      <c r="O179" s="164"/>
      <c r="P179" s="164"/>
      <c r="Q179" s="164"/>
      <c r="R179" s="164"/>
      <c r="S179" s="164"/>
      <c r="T179" s="164"/>
      <c r="U179" s="164"/>
      <c r="V179" s="164"/>
      <c r="W179" s="164"/>
      <c r="X179" s="164"/>
      <c r="Y179" s="164"/>
      <c r="Z179" s="164"/>
      <c r="AA179" s="164"/>
      <c r="AB179" s="164"/>
      <c r="AC179" s="164"/>
      <c r="AD179" s="164"/>
      <c r="AE179" s="164"/>
      <c r="AF179" s="164"/>
      <c r="AG179" s="164"/>
      <c r="AH179" s="164"/>
      <c r="AI179" s="164"/>
      <c r="AJ179" s="164"/>
      <c r="AK179" s="164"/>
      <c r="AL179" s="164"/>
      <c r="AM179" s="164"/>
      <c r="AN179" s="164"/>
      <c r="AO179" s="164"/>
      <c r="AP179" s="164"/>
      <c r="AQ179" s="164"/>
      <c r="AR179" s="164"/>
      <c r="AS179" s="164"/>
      <c r="AT179" s="164"/>
      <c r="AU179" s="178"/>
    </row>
    <row r="180" spans="1:47" ht="60" customHeight="1" outlineLevel="1" x14ac:dyDescent="0.35">
      <c r="A180" s="172" t="s">
        <v>4740</v>
      </c>
      <c r="B180" s="146" t="s">
        <v>28</v>
      </c>
      <c r="C180" s="144" t="s">
        <v>4741</v>
      </c>
      <c r="D180" s="150" t="s">
        <v>4742</v>
      </c>
      <c r="E180" s="153" t="s">
        <v>28</v>
      </c>
      <c r="F180" s="156" t="s">
        <v>28</v>
      </c>
      <c r="G180" s="159" t="str">
        <f>IF(COUNTIF(H180:AU180,"&lt;&gt;")=0,"",SUMPRODUCT(((Recommendations[ImplStatus]="Implemented")+(Recommendations[ImplStatus]="Compensated"))*ISNUMBER(MATCH(Recommendations[Id],H180:AU180,0)))/COUNTIF(H180:AU180,"&lt;&gt;"))</f>
        <v/>
      </c>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c r="AL180" s="162"/>
      <c r="AM180" s="162"/>
      <c r="AN180" s="162"/>
      <c r="AO180" s="162"/>
      <c r="AP180" s="162"/>
      <c r="AQ180" s="162"/>
      <c r="AR180" s="162"/>
      <c r="AS180" s="162"/>
      <c r="AT180" s="162"/>
      <c r="AU180" s="176"/>
    </row>
    <row r="181" spans="1:47" ht="60" customHeight="1" outlineLevel="1" x14ac:dyDescent="0.35">
      <c r="A181" s="173" t="s">
        <v>4740</v>
      </c>
      <c r="B181" s="147" t="s">
        <v>4743</v>
      </c>
      <c r="C181" s="145" t="s">
        <v>4744</v>
      </c>
      <c r="D181" s="151" t="s">
        <v>4745</v>
      </c>
      <c r="E181" s="154" t="s">
        <v>28</v>
      </c>
      <c r="F181" s="157" t="s">
        <v>28</v>
      </c>
      <c r="G181" s="160" t="str">
        <f>IF(COUNTIF(H181:AU181,"&lt;&gt;")=0,"",SUMPRODUCT(((Recommendations[ImplStatus]="Implemented")+(Recommendations[ImplStatus]="Compensated"))*ISNUMBER(MATCH(Recommendations[Id],H181:AU181,0)))/COUNTIF(H181:AU181,"&lt;&gt;"))</f>
        <v/>
      </c>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c r="AL181" s="163"/>
      <c r="AM181" s="163"/>
      <c r="AN181" s="163"/>
      <c r="AO181" s="163"/>
      <c r="AP181" s="163"/>
      <c r="AQ181" s="163"/>
      <c r="AR181" s="163"/>
      <c r="AS181" s="163"/>
      <c r="AT181" s="163"/>
      <c r="AU181" s="177"/>
    </row>
    <row r="182" spans="1:47" ht="60" customHeight="1" x14ac:dyDescent="0.35">
      <c r="A182" s="174" t="s">
        <v>4740</v>
      </c>
      <c r="B182" s="148" t="s">
        <v>4743</v>
      </c>
      <c r="C182" s="149" t="s">
        <v>4746</v>
      </c>
      <c r="D182" s="152" t="s">
        <v>4747</v>
      </c>
      <c r="E182" s="155"/>
      <c r="F182" s="158" t="s">
        <v>28</v>
      </c>
      <c r="G182" s="161" t="str">
        <f>IF(COUNTIF(H182:AU182,"&lt;&gt;")=0,"",SUMPRODUCT(((Recommendations[ImplStatus]="Implemented")+(Recommendations[ImplStatus]="Compensated"))*ISNUMBER(MATCH(Recommendations[Id],H182:AU182,0)))/COUNTIF(H182:AU182,"&lt;&gt;"))</f>
        <v/>
      </c>
      <c r="H182" s="164"/>
      <c r="I182" s="164"/>
      <c r="J182" s="164"/>
      <c r="K182" s="164"/>
      <c r="L182" s="164"/>
      <c r="M182" s="164"/>
      <c r="N182" s="164"/>
      <c r="O182" s="164"/>
      <c r="P182" s="164"/>
      <c r="Q182" s="164"/>
      <c r="R182" s="164"/>
      <c r="S182" s="164"/>
      <c r="T182" s="164"/>
      <c r="U182" s="164"/>
      <c r="V182" s="164"/>
      <c r="W182" s="164"/>
      <c r="X182" s="164"/>
      <c r="Y182" s="164"/>
      <c r="Z182" s="164"/>
      <c r="AA182" s="164"/>
      <c r="AB182" s="164"/>
      <c r="AC182" s="164"/>
      <c r="AD182" s="164"/>
      <c r="AE182" s="164"/>
      <c r="AF182" s="164"/>
      <c r="AG182" s="164"/>
      <c r="AH182" s="164"/>
      <c r="AI182" s="164"/>
      <c r="AJ182" s="164"/>
      <c r="AK182" s="164"/>
      <c r="AL182" s="164"/>
      <c r="AM182" s="164"/>
      <c r="AN182" s="164"/>
      <c r="AO182" s="164"/>
      <c r="AP182" s="164"/>
      <c r="AQ182" s="164"/>
      <c r="AR182" s="164"/>
      <c r="AS182" s="164"/>
      <c r="AT182" s="164"/>
      <c r="AU182" s="178"/>
    </row>
    <row r="183" spans="1:47" ht="60" customHeight="1" x14ac:dyDescent="0.35">
      <c r="A183" s="174" t="s">
        <v>4740</v>
      </c>
      <c r="B183" s="148" t="s">
        <v>4743</v>
      </c>
      <c r="C183" s="149" t="s">
        <v>4748</v>
      </c>
      <c r="D183" s="152" t="s">
        <v>4749</v>
      </c>
      <c r="E183" s="155"/>
      <c r="F183" s="158" t="s">
        <v>28</v>
      </c>
      <c r="G183" s="161" t="str">
        <f>IF(COUNTIF(H183:AU183,"&lt;&gt;")=0,"",SUMPRODUCT(((Recommendations[ImplStatus]="Implemented")+(Recommendations[ImplStatus]="Compensated"))*ISNUMBER(MATCH(Recommendations[Id],H183:AU183,0)))/COUNTIF(H183:AU183,"&lt;&gt;"))</f>
        <v/>
      </c>
      <c r="H183" s="164"/>
      <c r="I183" s="164"/>
      <c r="J183" s="164"/>
      <c r="K183" s="164"/>
      <c r="L183" s="164"/>
      <c r="M183" s="164"/>
      <c r="N183" s="164"/>
      <c r="O183" s="164"/>
      <c r="P183" s="164"/>
      <c r="Q183" s="164"/>
      <c r="R183" s="164"/>
      <c r="S183" s="164"/>
      <c r="T183" s="164"/>
      <c r="U183" s="164"/>
      <c r="V183" s="164"/>
      <c r="W183" s="164"/>
      <c r="X183" s="164"/>
      <c r="Y183" s="164"/>
      <c r="Z183" s="164"/>
      <c r="AA183" s="164"/>
      <c r="AB183" s="164"/>
      <c r="AC183" s="164"/>
      <c r="AD183" s="164"/>
      <c r="AE183" s="164"/>
      <c r="AF183" s="164"/>
      <c r="AG183" s="164"/>
      <c r="AH183" s="164"/>
      <c r="AI183" s="164"/>
      <c r="AJ183" s="164"/>
      <c r="AK183" s="164"/>
      <c r="AL183" s="164"/>
      <c r="AM183" s="164"/>
      <c r="AN183" s="164"/>
      <c r="AO183" s="164"/>
      <c r="AP183" s="164"/>
      <c r="AQ183" s="164"/>
      <c r="AR183" s="164"/>
      <c r="AS183" s="164"/>
      <c r="AT183" s="164"/>
      <c r="AU183" s="178"/>
    </row>
    <row r="184" spans="1:47" ht="60" customHeight="1" x14ac:dyDescent="0.35">
      <c r="A184" s="174" t="s">
        <v>4740</v>
      </c>
      <c r="B184" s="148" t="s">
        <v>4743</v>
      </c>
      <c r="C184" s="149" t="s">
        <v>4750</v>
      </c>
      <c r="D184" s="152" t="s">
        <v>4751</v>
      </c>
      <c r="E184" s="155" t="s">
        <v>4752</v>
      </c>
      <c r="F184" s="158" t="s">
        <v>4292</v>
      </c>
      <c r="G184" s="161" t="str">
        <f>IF(COUNTIF(H184:AU184,"&lt;&gt;")=0,"",SUMPRODUCT(((Recommendations[ImplStatus]="Implemented")+(Recommendations[ImplStatus]="Compensated"))*ISNUMBER(MATCH(Recommendations[Id],H184:AU184,0)))/COUNTIF(H184:AU184,"&lt;&gt;"))</f>
        <v/>
      </c>
      <c r="H184" s="164"/>
      <c r="I184" s="164"/>
      <c r="J184" s="164"/>
      <c r="K184" s="164"/>
      <c r="L184" s="164"/>
      <c r="M184" s="164"/>
      <c r="N184" s="164"/>
      <c r="O184" s="164"/>
      <c r="P184" s="164"/>
      <c r="Q184" s="164"/>
      <c r="R184" s="164"/>
      <c r="S184" s="164"/>
      <c r="T184" s="164"/>
      <c r="U184" s="164"/>
      <c r="V184" s="164"/>
      <c r="W184" s="164"/>
      <c r="X184" s="164"/>
      <c r="Y184" s="164"/>
      <c r="Z184" s="164"/>
      <c r="AA184" s="164"/>
      <c r="AB184" s="164"/>
      <c r="AC184" s="164"/>
      <c r="AD184" s="164"/>
      <c r="AE184" s="164"/>
      <c r="AF184" s="164"/>
      <c r="AG184" s="164"/>
      <c r="AH184" s="164"/>
      <c r="AI184" s="164"/>
      <c r="AJ184" s="164"/>
      <c r="AK184" s="164"/>
      <c r="AL184" s="164"/>
      <c r="AM184" s="164"/>
      <c r="AN184" s="164"/>
      <c r="AO184" s="164"/>
      <c r="AP184" s="164"/>
      <c r="AQ184" s="164"/>
      <c r="AR184" s="164"/>
      <c r="AS184" s="164"/>
      <c r="AT184" s="164"/>
      <c r="AU184" s="178"/>
    </row>
    <row r="185" spans="1:47" ht="60" customHeight="1" x14ac:dyDescent="0.35">
      <c r="A185" s="174" t="s">
        <v>4740</v>
      </c>
      <c r="B185" s="148" t="s">
        <v>4743</v>
      </c>
      <c r="C185" s="149" t="s">
        <v>4753</v>
      </c>
      <c r="D185" s="152" t="s">
        <v>4754</v>
      </c>
      <c r="E185" s="155"/>
      <c r="F185" s="158" t="s">
        <v>28</v>
      </c>
      <c r="G185" s="161" t="str">
        <f>IF(COUNTIF(H185:AU185,"&lt;&gt;")=0,"",SUMPRODUCT(((Recommendations[ImplStatus]="Implemented")+(Recommendations[ImplStatus]="Compensated"))*ISNUMBER(MATCH(Recommendations[Id],H185:AU185,0)))/COUNTIF(H185:AU185,"&lt;&gt;"))</f>
        <v/>
      </c>
      <c r="H185" s="164"/>
      <c r="I185" s="164"/>
      <c r="J185" s="164"/>
      <c r="K185" s="164"/>
      <c r="L185" s="164"/>
      <c r="M185" s="164"/>
      <c r="N185" s="164"/>
      <c r="O185" s="164"/>
      <c r="P185" s="164"/>
      <c r="Q185" s="164"/>
      <c r="R185" s="164"/>
      <c r="S185" s="164"/>
      <c r="T185" s="164"/>
      <c r="U185" s="164"/>
      <c r="V185" s="164"/>
      <c r="W185" s="164"/>
      <c r="X185" s="164"/>
      <c r="Y185" s="164"/>
      <c r="Z185" s="164"/>
      <c r="AA185" s="164"/>
      <c r="AB185" s="164"/>
      <c r="AC185" s="164"/>
      <c r="AD185" s="164"/>
      <c r="AE185" s="164"/>
      <c r="AF185" s="164"/>
      <c r="AG185" s="164"/>
      <c r="AH185" s="164"/>
      <c r="AI185" s="164"/>
      <c r="AJ185" s="164"/>
      <c r="AK185" s="164"/>
      <c r="AL185" s="164"/>
      <c r="AM185" s="164"/>
      <c r="AN185" s="164"/>
      <c r="AO185" s="164"/>
      <c r="AP185" s="164"/>
      <c r="AQ185" s="164"/>
      <c r="AR185" s="164"/>
      <c r="AS185" s="164"/>
      <c r="AT185" s="164"/>
      <c r="AU185" s="178"/>
    </row>
    <row r="186" spans="1:47" ht="60" customHeight="1" x14ac:dyDescent="0.35">
      <c r="A186" s="174" t="s">
        <v>4740</v>
      </c>
      <c r="B186" s="148" t="s">
        <v>4743</v>
      </c>
      <c r="C186" s="149" t="s">
        <v>4755</v>
      </c>
      <c r="D186" s="152" t="s">
        <v>4756</v>
      </c>
      <c r="E186" s="155"/>
      <c r="F186" s="158" t="s">
        <v>28</v>
      </c>
      <c r="G186" s="161" t="str">
        <f>IF(COUNTIF(H186:AU186,"&lt;&gt;")=0,"",SUMPRODUCT(((Recommendations[ImplStatus]="Implemented")+(Recommendations[ImplStatus]="Compensated"))*ISNUMBER(MATCH(Recommendations[Id],H186:AU186,0)))/COUNTIF(H186:AU186,"&lt;&gt;"))</f>
        <v/>
      </c>
      <c r="H186" s="164"/>
      <c r="I186" s="164"/>
      <c r="J186" s="164"/>
      <c r="K186" s="164"/>
      <c r="L186" s="164"/>
      <c r="M186" s="164"/>
      <c r="N186" s="164"/>
      <c r="O186" s="164"/>
      <c r="P186" s="164"/>
      <c r="Q186" s="164"/>
      <c r="R186" s="164"/>
      <c r="S186" s="164"/>
      <c r="T186" s="164"/>
      <c r="U186" s="164"/>
      <c r="V186" s="164"/>
      <c r="W186" s="164"/>
      <c r="X186" s="164"/>
      <c r="Y186" s="164"/>
      <c r="Z186" s="164"/>
      <c r="AA186" s="164"/>
      <c r="AB186" s="164"/>
      <c r="AC186" s="164"/>
      <c r="AD186" s="164"/>
      <c r="AE186" s="164"/>
      <c r="AF186" s="164"/>
      <c r="AG186" s="164"/>
      <c r="AH186" s="164"/>
      <c r="AI186" s="164"/>
      <c r="AJ186" s="164"/>
      <c r="AK186" s="164"/>
      <c r="AL186" s="164"/>
      <c r="AM186" s="164"/>
      <c r="AN186" s="164"/>
      <c r="AO186" s="164"/>
      <c r="AP186" s="164"/>
      <c r="AQ186" s="164"/>
      <c r="AR186" s="164"/>
      <c r="AS186" s="164"/>
      <c r="AT186" s="164"/>
      <c r="AU186" s="178"/>
    </row>
    <row r="187" spans="1:47" ht="60" customHeight="1" x14ac:dyDescent="0.35">
      <c r="A187" s="174" t="s">
        <v>4740</v>
      </c>
      <c r="B187" s="148" t="s">
        <v>4743</v>
      </c>
      <c r="C187" s="149" t="s">
        <v>4757</v>
      </c>
      <c r="D187" s="152" t="s">
        <v>4758</v>
      </c>
      <c r="E187" s="155" t="s">
        <v>4759</v>
      </c>
      <c r="F187" s="158" t="s">
        <v>4292</v>
      </c>
      <c r="G187" s="161" t="str">
        <f>IF(COUNTIF(H187:AU187,"&lt;&gt;")=0,"",SUMPRODUCT(((Recommendations[ImplStatus]="Implemented")+(Recommendations[ImplStatus]="Compensated"))*ISNUMBER(MATCH(Recommendations[Id],H187:AU187,0)))/COUNTIF(H187:AU187,"&lt;&gt;"))</f>
        <v/>
      </c>
      <c r="H187" s="164"/>
      <c r="I187" s="164"/>
      <c r="J187" s="164"/>
      <c r="K187" s="164"/>
      <c r="L187" s="164"/>
      <c r="M187" s="164"/>
      <c r="N187" s="164"/>
      <c r="O187" s="164"/>
      <c r="P187" s="164"/>
      <c r="Q187" s="164"/>
      <c r="R187" s="164"/>
      <c r="S187" s="164"/>
      <c r="T187" s="164"/>
      <c r="U187" s="164"/>
      <c r="V187" s="164"/>
      <c r="W187" s="164"/>
      <c r="X187" s="164"/>
      <c r="Y187" s="164"/>
      <c r="Z187" s="164"/>
      <c r="AA187" s="164"/>
      <c r="AB187" s="164"/>
      <c r="AC187" s="164"/>
      <c r="AD187" s="164"/>
      <c r="AE187" s="164"/>
      <c r="AF187" s="164"/>
      <c r="AG187" s="164"/>
      <c r="AH187" s="164"/>
      <c r="AI187" s="164"/>
      <c r="AJ187" s="164"/>
      <c r="AK187" s="164"/>
      <c r="AL187" s="164"/>
      <c r="AM187" s="164"/>
      <c r="AN187" s="164"/>
      <c r="AO187" s="164"/>
      <c r="AP187" s="164"/>
      <c r="AQ187" s="164"/>
      <c r="AR187" s="164"/>
      <c r="AS187" s="164"/>
      <c r="AT187" s="164"/>
      <c r="AU187" s="178"/>
    </row>
    <row r="188" spans="1:47" ht="60" customHeight="1" x14ac:dyDescent="0.35">
      <c r="A188" s="174" t="s">
        <v>4740</v>
      </c>
      <c r="B188" s="148" t="s">
        <v>4743</v>
      </c>
      <c r="C188" s="149" t="s">
        <v>4760</v>
      </c>
      <c r="D188" s="152" t="s">
        <v>4761</v>
      </c>
      <c r="E188" s="155" t="s">
        <v>4762</v>
      </c>
      <c r="F188" s="158" t="s">
        <v>4292</v>
      </c>
      <c r="G188" s="161" t="str">
        <f>IF(COUNTIF(H188:AU188,"&lt;&gt;")=0,"",SUMPRODUCT(((Recommendations[ImplStatus]="Implemented")+(Recommendations[ImplStatus]="Compensated"))*ISNUMBER(MATCH(Recommendations[Id],H188:AU188,0)))/COUNTIF(H188:AU188,"&lt;&gt;"))</f>
        <v/>
      </c>
      <c r="H188" s="164"/>
      <c r="I188" s="164"/>
      <c r="J188" s="164"/>
      <c r="K188" s="164"/>
      <c r="L188" s="164"/>
      <c r="M188" s="164"/>
      <c r="N188" s="164"/>
      <c r="O188" s="164"/>
      <c r="P188" s="164"/>
      <c r="Q188" s="164"/>
      <c r="R188" s="164"/>
      <c r="S188" s="164"/>
      <c r="T188" s="164"/>
      <c r="U188" s="164"/>
      <c r="V188" s="164"/>
      <c r="W188" s="164"/>
      <c r="X188" s="164"/>
      <c r="Y188" s="164"/>
      <c r="Z188" s="164"/>
      <c r="AA188" s="164"/>
      <c r="AB188" s="164"/>
      <c r="AC188" s="164"/>
      <c r="AD188" s="164"/>
      <c r="AE188" s="164"/>
      <c r="AF188" s="164"/>
      <c r="AG188" s="164"/>
      <c r="AH188" s="164"/>
      <c r="AI188" s="164"/>
      <c r="AJ188" s="164"/>
      <c r="AK188" s="164"/>
      <c r="AL188" s="164"/>
      <c r="AM188" s="164"/>
      <c r="AN188" s="164"/>
      <c r="AO188" s="164"/>
      <c r="AP188" s="164"/>
      <c r="AQ188" s="164"/>
      <c r="AR188" s="164"/>
      <c r="AS188" s="164"/>
      <c r="AT188" s="164"/>
      <c r="AU188" s="178"/>
    </row>
    <row r="189" spans="1:47" ht="60" customHeight="1" x14ac:dyDescent="0.35">
      <c r="A189" s="174" t="s">
        <v>4740</v>
      </c>
      <c r="B189" s="148" t="s">
        <v>4743</v>
      </c>
      <c r="C189" s="149" t="s">
        <v>4763</v>
      </c>
      <c r="D189" s="152" t="s">
        <v>4764</v>
      </c>
      <c r="E189" s="155" t="s">
        <v>4765</v>
      </c>
      <c r="F189" s="158" t="s">
        <v>4292</v>
      </c>
      <c r="G189" s="161" t="str">
        <f>IF(COUNTIF(H189:AU189,"&lt;&gt;")=0,"",SUMPRODUCT(((Recommendations[ImplStatus]="Implemented")+(Recommendations[ImplStatus]="Compensated"))*ISNUMBER(MATCH(Recommendations[Id],H189:AU189,0)))/COUNTIF(H189:AU189,"&lt;&gt;"))</f>
        <v/>
      </c>
      <c r="H189" s="164"/>
      <c r="I189" s="164"/>
      <c r="J189" s="164"/>
      <c r="K189" s="164"/>
      <c r="L189" s="164"/>
      <c r="M189" s="164"/>
      <c r="N189" s="164"/>
      <c r="O189" s="164"/>
      <c r="P189" s="164"/>
      <c r="Q189" s="164"/>
      <c r="R189" s="164"/>
      <c r="S189" s="164"/>
      <c r="T189" s="164"/>
      <c r="U189" s="164"/>
      <c r="V189" s="164"/>
      <c r="W189" s="164"/>
      <c r="X189" s="164"/>
      <c r="Y189" s="164"/>
      <c r="Z189" s="164"/>
      <c r="AA189" s="164"/>
      <c r="AB189" s="164"/>
      <c r="AC189" s="164"/>
      <c r="AD189" s="164"/>
      <c r="AE189" s="164"/>
      <c r="AF189" s="164"/>
      <c r="AG189" s="164"/>
      <c r="AH189" s="164"/>
      <c r="AI189" s="164"/>
      <c r="AJ189" s="164"/>
      <c r="AK189" s="164"/>
      <c r="AL189" s="164"/>
      <c r="AM189" s="164"/>
      <c r="AN189" s="164"/>
      <c r="AO189" s="164"/>
      <c r="AP189" s="164"/>
      <c r="AQ189" s="164"/>
      <c r="AR189" s="164"/>
      <c r="AS189" s="164"/>
      <c r="AT189" s="164"/>
      <c r="AU189" s="178"/>
    </row>
    <row r="190" spans="1:47" ht="60" customHeight="1" outlineLevel="1" x14ac:dyDescent="0.35">
      <c r="A190" s="173" t="s">
        <v>4740</v>
      </c>
      <c r="B190" s="147" t="s">
        <v>4766</v>
      </c>
      <c r="C190" s="145" t="s">
        <v>4767</v>
      </c>
      <c r="D190" s="151" t="s">
        <v>4768</v>
      </c>
      <c r="E190" s="154" t="s">
        <v>28</v>
      </c>
      <c r="F190" s="157" t="s">
        <v>28</v>
      </c>
      <c r="G190" s="160" t="str">
        <f>IF(COUNTIF(H190:AU190,"&lt;&gt;")=0,"",SUMPRODUCT(((Recommendations[ImplStatus]="Implemented")+(Recommendations[ImplStatus]="Compensated"))*ISNUMBER(MATCH(Recommendations[Id],H190:AU190,0)))/COUNTIF(H190:AU190,"&lt;&gt;"))</f>
        <v/>
      </c>
      <c r="H190" s="163"/>
      <c r="I190" s="163"/>
      <c r="J190" s="163"/>
      <c r="K190" s="163"/>
      <c r="L190" s="163"/>
      <c r="M190" s="163"/>
      <c r="N190" s="163"/>
      <c r="O190" s="163"/>
      <c r="P190" s="163"/>
      <c r="Q190" s="163"/>
      <c r="R190" s="163"/>
      <c r="S190" s="163"/>
      <c r="T190" s="163"/>
      <c r="U190" s="163"/>
      <c r="V190" s="163"/>
      <c r="W190" s="163"/>
      <c r="X190" s="163"/>
      <c r="Y190" s="163"/>
      <c r="Z190" s="163"/>
      <c r="AA190" s="163"/>
      <c r="AB190" s="163"/>
      <c r="AC190" s="163"/>
      <c r="AD190" s="163"/>
      <c r="AE190" s="163"/>
      <c r="AF190" s="163"/>
      <c r="AG190" s="163"/>
      <c r="AH190" s="163"/>
      <c r="AI190" s="163"/>
      <c r="AJ190" s="163"/>
      <c r="AK190" s="163"/>
      <c r="AL190" s="163"/>
      <c r="AM190" s="163"/>
      <c r="AN190" s="163"/>
      <c r="AO190" s="163"/>
      <c r="AP190" s="163"/>
      <c r="AQ190" s="163"/>
      <c r="AR190" s="163"/>
      <c r="AS190" s="163"/>
      <c r="AT190" s="163"/>
      <c r="AU190" s="177"/>
    </row>
    <row r="191" spans="1:47" ht="60" customHeight="1" x14ac:dyDescent="0.35">
      <c r="A191" s="174" t="s">
        <v>4740</v>
      </c>
      <c r="B191" s="148" t="s">
        <v>4766</v>
      </c>
      <c r="C191" s="149" t="s">
        <v>4769</v>
      </c>
      <c r="D191" s="152" t="s">
        <v>4770</v>
      </c>
      <c r="E191" s="155"/>
      <c r="F191" s="158" t="s">
        <v>28</v>
      </c>
      <c r="G191" s="161" t="str">
        <f>IF(COUNTIF(H191:AU191,"&lt;&gt;")=0,"",SUMPRODUCT(((Recommendations[ImplStatus]="Implemented")+(Recommendations[ImplStatus]="Compensated"))*ISNUMBER(MATCH(Recommendations[Id],H191:AU191,0)))/COUNTIF(H191:AU191,"&lt;&gt;"))</f>
        <v/>
      </c>
      <c r="H191" s="164"/>
      <c r="I191" s="164"/>
      <c r="J191" s="164"/>
      <c r="K191" s="164"/>
      <c r="L191" s="164"/>
      <c r="M191" s="164"/>
      <c r="N191" s="164"/>
      <c r="O191" s="164"/>
      <c r="P191" s="164"/>
      <c r="Q191" s="164"/>
      <c r="R191" s="164"/>
      <c r="S191" s="164"/>
      <c r="T191" s="164"/>
      <c r="U191" s="164"/>
      <c r="V191" s="164"/>
      <c r="W191" s="164"/>
      <c r="X191" s="164"/>
      <c r="Y191" s="164"/>
      <c r="Z191" s="164"/>
      <c r="AA191" s="164"/>
      <c r="AB191" s="164"/>
      <c r="AC191" s="164"/>
      <c r="AD191" s="164"/>
      <c r="AE191" s="164"/>
      <c r="AF191" s="164"/>
      <c r="AG191" s="164"/>
      <c r="AH191" s="164"/>
      <c r="AI191" s="164"/>
      <c r="AJ191" s="164"/>
      <c r="AK191" s="164"/>
      <c r="AL191" s="164"/>
      <c r="AM191" s="164"/>
      <c r="AN191" s="164"/>
      <c r="AO191" s="164"/>
      <c r="AP191" s="164"/>
      <c r="AQ191" s="164"/>
      <c r="AR191" s="164"/>
      <c r="AS191" s="164"/>
      <c r="AT191" s="164"/>
      <c r="AU191" s="178"/>
    </row>
    <row r="192" spans="1:47" ht="60" customHeight="1" x14ac:dyDescent="0.35">
      <c r="A192" s="174" t="s">
        <v>4740</v>
      </c>
      <c r="B192" s="148" t="s">
        <v>4766</v>
      </c>
      <c r="C192" s="149" t="s">
        <v>4771</v>
      </c>
      <c r="D192" s="152" t="s">
        <v>4772</v>
      </c>
      <c r="E192" s="155" t="s">
        <v>4773</v>
      </c>
      <c r="F192" s="158" t="s">
        <v>4296</v>
      </c>
      <c r="G192" s="161" t="str">
        <f>IF(COUNTIF(H192:AU192,"&lt;&gt;")=0,"",SUMPRODUCT(((Recommendations[ImplStatus]="Implemented")+(Recommendations[ImplStatus]="Compensated"))*ISNUMBER(MATCH(Recommendations[Id],H192:AU192,0)))/COUNTIF(H192:AU192,"&lt;&gt;"))</f>
        <v/>
      </c>
      <c r="H192" s="164"/>
      <c r="I192" s="164"/>
      <c r="J192" s="164"/>
      <c r="K192" s="164"/>
      <c r="L192" s="164"/>
      <c r="M192" s="164"/>
      <c r="N192" s="164"/>
      <c r="O192" s="164"/>
      <c r="P192" s="164"/>
      <c r="Q192" s="164"/>
      <c r="R192" s="164"/>
      <c r="S192" s="164"/>
      <c r="T192" s="164"/>
      <c r="U192" s="164"/>
      <c r="V192" s="164"/>
      <c r="W192" s="164"/>
      <c r="X192" s="164"/>
      <c r="Y192" s="164"/>
      <c r="Z192" s="164"/>
      <c r="AA192" s="164"/>
      <c r="AB192" s="164"/>
      <c r="AC192" s="164"/>
      <c r="AD192" s="164"/>
      <c r="AE192" s="164"/>
      <c r="AF192" s="164"/>
      <c r="AG192" s="164"/>
      <c r="AH192" s="164"/>
      <c r="AI192" s="164"/>
      <c r="AJ192" s="164"/>
      <c r="AK192" s="164"/>
      <c r="AL192" s="164"/>
      <c r="AM192" s="164"/>
      <c r="AN192" s="164"/>
      <c r="AO192" s="164"/>
      <c r="AP192" s="164"/>
      <c r="AQ192" s="164"/>
      <c r="AR192" s="164"/>
      <c r="AS192" s="164"/>
      <c r="AT192" s="164"/>
      <c r="AU192" s="178"/>
    </row>
    <row r="193" spans="1:47" ht="60" customHeight="1" x14ac:dyDescent="0.35">
      <c r="A193" s="174" t="s">
        <v>4740</v>
      </c>
      <c r="B193" s="148" t="s">
        <v>4766</v>
      </c>
      <c r="C193" s="149" t="s">
        <v>4774</v>
      </c>
      <c r="D193" s="152" t="s">
        <v>4775</v>
      </c>
      <c r="E193" s="155" t="s">
        <v>4776</v>
      </c>
      <c r="F193" s="158" t="s">
        <v>4296</v>
      </c>
      <c r="G193" s="161" t="str">
        <f>IF(COUNTIF(H193:AU193,"&lt;&gt;")=0,"",SUMPRODUCT(((Recommendations[ImplStatus]="Implemented")+(Recommendations[ImplStatus]="Compensated"))*ISNUMBER(MATCH(Recommendations[Id],H193:AU193,0)))/COUNTIF(H193:AU193,"&lt;&gt;"))</f>
        <v/>
      </c>
      <c r="H193" s="164"/>
      <c r="I193" s="164"/>
      <c r="J193" s="164"/>
      <c r="K193" s="164"/>
      <c r="L193" s="164"/>
      <c r="M193" s="164"/>
      <c r="N193" s="164"/>
      <c r="O193" s="164"/>
      <c r="P193" s="164"/>
      <c r="Q193" s="164"/>
      <c r="R193" s="164"/>
      <c r="S193" s="164"/>
      <c r="T193" s="164"/>
      <c r="U193" s="164"/>
      <c r="V193" s="164"/>
      <c r="W193" s="164"/>
      <c r="X193" s="164"/>
      <c r="Y193" s="164"/>
      <c r="Z193" s="164"/>
      <c r="AA193" s="164"/>
      <c r="AB193" s="164"/>
      <c r="AC193" s="164"/>
      <c r="AD193" s="164"/>
      <c r="AE193" s="164"/>
      <c r="AF193" s="164"/>
      <c r="AG193" s="164"/>
      <c r="AH193" s="164"/>
      <c r="AI193" s="164"/>
      <c r="AJ193" s="164"/>
      <c r="AK193" s="164"/>
      <c r="AL193" s="164"/>
      <c r="AM193" s="164"/>
      <c r="AN193" s="164"/>
      <c r="AO193" s="164"/>
      <c r="AP193" s="164"/>
      <c r="AQ193" s="164"/>
      <c r="AR193" s="164"/>
      <c r="AS193" s="164"/>
      <c r="AT193" s="164"/>
      <c r="AU193" s="178"/>
    </row>
    <row r="194" spans="1:47" ht="60" customHeight="1" x14ac:dyDescent="0.35">
      <c r="A194" s="174" t="s">
        <v>4740</v>
      </c>
      <c r="B194" s="148" t="s">
        <v>4766</v>
      </c>
      <c r="C194" s="149" t="s">
        <v>4777</v>
      </c>
      <c r="D194" s="152" t="s">
        <v>4778</v>
      </c>
      <c r="E194" s="155"/>
      <c r="F194" s="158" t="s">
        <v>28</v>
      </c>
      <c r="G194" s="161" t="str">
        <f>IF(COUNTIF(H194:AU194,"&lt;&gt;")=0,"",SUMPRODUCT(((Recommendations[ImplStatus]="Implemented")+(Recommendations[ImplStatus]="Compensated"))*ISNUMBER(MATCH(Recommendations[Id],H194:AU194,0)))/COUNTIF(H194:AU194,"&lt;&gt;"))</f>
        <v/>
      </c>
      <c r="H194" s="164"/>
      <c r="I194" s="164"/>
      <c r="J194" s="164"/>
      <c r="K194" s="164"/>
      <c r="L194" s="164"/>
      <c r="M194" s="164"/>
      <c r="N194" s="164"/>
      <c r="O194" s="164"/>
      <c r="P194" s="164"/>
      <c r="Q194" s="164"/>
      <c r="R194" s="164"/>
      <c r="S194" s="164"/>
      <c r="T194" s="164"/>
      <c r="U194" s="164"/>
      <c r="V194" s="164"/>
      <c r="W194" s="164"/>
      <c r="X194" s="164"/>
      <c r="Y194" s="164"/>
      <c r="Z194" s="164"/>
      <c r="AA194" s="164"/>
      <c r="AB194" s="164"/>
      <c r="AC194" s="164"/>
      <c r="AD194" s="164"/>
      <c r="AE194" s="164"/>
      <c r="AF194" s="164"/>
      <c r="AG194" s="164"/>
      <c r="AH194" s="164"/>
      <c r="AI194" s="164"/>
      <c r="AJ194" s="164"/>
      <c r="AK194" s="164"/>
      <c r="AL194" s="164"/>
      <c r="AM194" s="164"/>
      <c r="AN194" s="164"/>
      <c r="AO194" s="164"/>
      <c r="AP194" s="164"/>
      <c r="AQ194" s="164"/>
      <c r="AR194" s="164"/>
      <c r="AS194" s="164"/>
      <c r="AT194" s="164"/>
      <c r="AU194" s="178"/>
    </row>
    <row r="195" spans="1:47" ht="60" customHeight="1" x14ac:dyDescent="0.35">
      <c r="A195" s="174" t="s">
        <v>4740</v>
      </c>
      <c r="B195" s="148" t="s">
        <v>4766</v>
      </c>
      <c r="C195" s="149" t="s">
        <v>4779</v>
      </c>
      <c r="D195" s="152" t="s">
        <v>4780</v>
      </c>
      <c r="E195" s="155"/>
      <c r="F195" s="158" t="s">
        <v>28</v>
      </c>
      <c r="G195" s="161" t="str">
        <f>IF(COUNTIF(H195:AU195,"&lt;&gt;")=0,"",SUMPRODUCT(((Recommendations[ImplStatus]="Implemented")+(Recommendations[ImplStatus]="Compensated"))*ISNUMBER(MATCH(Recommendations[Id],H195:AU195,0)))/COUNTIF(H195:AU195,"&lt;&gt;"))</f>
        <v/>
      </c>
      <c r="H195" s="164"/>
      <c r="I195" s="164"/>
      <c r="J195" s="164"/>
      <c r="K195" s="164"/>
      <c r="L195" s="164"/>
      <c r="M195" s="164"/>
      <c r="N195" s="164"/>
      <c r="O195" s="164"/>
      <c r="P195" s="164"/>
      <c r="Q195" s="164"/>
      <c r="R195" s="164"/>
      <c r="S195" s="164"/>
      <c r="T195" s="164"/>
      <c r="U195" s="164"/>
      <c r="V195" s="164"/>
      <c r="W195" s="164"/>
      <c r="X195" s="164"/>
      <c r="Y195" s="164"/>
      <c r="Z195" s="164"/>
      <c r="AA195" s="164"/>
      <c r="AB195" s="164"/>
      <c r="AC195" s="164"/>
      <c r="AD195" s="164"/>
      <c r="AE195" s="164"/>
      <c r="AF195" s="164"/>
      <c r="AG195" s="164"/>
      <c r="AH195" s="164"/>
      <c r="AI195" s="164"/>
      <c r="AJ195" s="164"/>
      <c r="AK195" s="164"/>
      <c r="AL195" s="164"/>
      <c r="AM195" s="164"/>
      <c r="AN195" s="164"/>
      <c r="AO195" s="164"/>
      <c r="AP195" s="164"/>
      <c r="AQ195" s="164"/>
      <c r="AR195" s="164"/>
      <c r="AS195" s="164"/>
      <c r="AT195" s="164"/>
      <c r="AU195" s="178"/>
    </row>
    <row r="196" spans="1:47" ht="60" customHeight="1" outlineLevel="1" x14ac:dyDescent="0.35">
      <c r="A196" s="173" t="s">
        <v>4740</v>
      </c>
      <c r="B196" s="147" t="s">
        <v>4781</v>
      </c>
      <c r="C196" s="145" t="s">
        <v>4782</v>
      </c>
      <c r="D196" s="151"/>
      <c r="E196" s="154" t="s">
        <v>28</v>
      </c>
      <c r="F196" s="157" t="s">
        <v>28</v>
      </c>
      <c r="G196" s="160" t="str">
        <f>IF(COUNTIF(H196:AU196,"&lt;&gt;")=0,"",SUMPRODUCT(((Recommendations[ImplStatus]="Implemented")+(Recommendations[ImplStatus]="Compensated"))*ISNUMBER(MATCH(Recommendations[Id],H196:AU196,0)))/COUNTIF(H196:AU196,"&lt;&gt;"))</f>
        <v/>
      </c>
      <c r="H196" s="163"/>
      <c r="I196" s="163"/>
      <c r="J196" s="163"/>
      <c r="K196" s="163"/>
      <c r="L196" s="163"/>
      <c r="M196" s="163"/>
      <c r="N196" s="163"/>
      <c r="O196" s="163"/>
      <c r="P196" s="163"/>
      <c r="Q196" s="163"/>
      <c r="R196" s="163"/>
      <c r="S196" s="163"/>
      <c r="T196" s="163"/>
      <c r="U196" s="163"/>
      <c r="V196" s="163"/>
      <c r="W196" s="163"/>
      <c r="X196" s="163"/>
      <c r="Y196" s="163"/>
      <c r="Z196" s="163"/>
      <c r="AA196" s="163"/>
      <c r="AB196" s="163"/>
      <c r="AC196" s="163"/>
      <c r="AD196" s="163"/>
      <c r="AE196" s="163"/>
      <c r="AF196" s="163"/>
      <c r="AG196" s="163"/>
      <c r="AH196" s="163"/>
      <c r="AI196" s="163"/>
      <c r="AJ196" s="163"/>
      <c r="AK196" s="163"/>
      <c r="AL196" s="163"/>
      <c r="AM196" s="163"/>
      <c r="AN196" s="163"/>
      <c r="AO196" s="163"/>
      <c r="AP196" s="163"/>
      <c r="AQ196" s="163"/>
      <c r="AR196" s="163"/>
      <c r="AS196" s="163"/>
      <c r="AT196" s="163"/>
      <c r="AU196" s="177"/>
    </row>
    <row r="197" spans="1:47" ht="60" customHeight="1" x14ac:dyDescent="0.35">
      <c r="A197" s="174" t="s">
        <v>4740</v>
      </c>
      <c r="B197" s="148" t="s">
        <v>4781</v>
      </c>
      <c r="C197" s="149" t="s">
        <v>4783</v>
      </c>
      <c r="D197" s="152" t="s">
        <v>4784</v>
      </c>
      <c r="E197" s="155"/>
      <c r="F197" s="158" t="s">
        <v>28</v>
      </c>
      <c r="G197" s="161" t="str">
        <f>IF(COUNTIF(H197:AU197,"&lt;&gt;")=0,"",SUMPRODUCT(((Recommendations[ImplStatus]="Implemented")+(Recommendations[ImplStatus]="Compensated"))*ISNUMBER(MATCH(Recommendations[Id],H197:AU197,0)))/COUNTIF(H197:AU197,"&lt;&gt;"))</f>
        <v/>
      </c>
      <c r="H197" s="164"/>
      <c r="I197" s="164"/>
      <c r="J197" s="164"/>
      <c r="K197" s="164"/>
      <c r="L197" s="164"/>
      <c r="M197" s="164"/>
      <c r="N197" s="164"/>
      <c r="O197" s="164"/>
      <c r="P197" s="164"/>
      <c r="Q197" s="164"/>
      <c r="R197" s="164"/>
      <c r="S197" s="164"/>
      <c r="T197" s="164"/>
      <c r="U197" s="164"/>
      <c r="V197" s="164"/>
      <c r="W197" s="164"/>
      <c r="X197" s="164"/>
      <c r="Y197" s="164"/>
      <c r="Z197" s="164"/>
      <c r="AA197" s="164"/>
      <c r="AB197" s="164"/>
      <c r="AC197" s="164"/>
      <c r="AD197" s="164"/>
      <c r="AE197" s="164"/>
      <c r="AF197" s="164"/>
      <c r="AG197" s="164"/>
      <c r="AH197" s="164"/>
      <c r="AI197" s="164"/>
      <c r="AJ197" s="164"/>
      <c r="AK197" s="164"/>
      <c r="AL197" s="164"/>
      <c r="AM197" s="164"/>
      <c r="AN197" s="164"/>
      <c r="AO197" s="164"/>
      <c r="AP197" s="164"/>
      <c r="AQ197" s="164"/>
      <c r="AR197" s="164"/>
      <c r="AS197" s="164"/>
      <c r="AT197" s="164"/>
      <c r="AU197" s="178"/>
    </row>
    <row r="198" spans="1:47" ht="60" customHeight="1" x14ac:dyDescent="0.35">
      <c r="A198" s="174" t="s">
        <v>4740</v>
      </c>
      <c r="B198" s="148" t="s">
        <v>4781</v>
      </c>
      <c r="C198" s="149" t="s">
        <v>4785</v>
      </c>
      <c r="D198" s="152" t="s">
        <v>4786</v>
      </c>
      <c r="E198" s="155"/>
      <c r="F198" s="158" t="s">
        <v>28</v>
      </c>
      <c r="G198" s="161" t="str">
        <f>IF(COUNTIF(H198:AU198,"&lt;&gt;")=0,"",SUMPRODUCT(((Recommendations[ImplStatus]="Implemented")+(Recommendations[ImplStatus]="Compensated"))*ISNUMBER(MATCH(Recommendations[Id],H198:AU198,0)))/COUNTIF(H198:AU198,"&lt;&gt;"))</f>
        <v/>
      </c>
      <c r="H198" s="164"/>
      <c r="I198" s="164"/>
      <c r="J198" s="164"/>
      <c r="K198" s="164"/>
      <c r="L198" s="164"/>
      <c r="M198" s="164"/>
      <c r="N198" s="164"/>
      <c r="O198" s="164"/>
      <c r="P198" s="164"/>
      <c r="Q198" s="164"/>
      <c r="R198" s="164"/>
      <c r="S198" s="164"/>
      <c r="T198" s="164"/>
      <c r="U198" s="164"/>
      <c r="V198" s="164"/>
      <c r="W198" s="164"/>
      <c r="X198" s="164"/>
      <c r="Y198" s="164"/>
      <c r="Z198" s="164"/>
      <c r="AA198" s="164"/>
      <c r="AB198" s="164"/>
      <c r="AC198" s="164"/>
      <c r="AD198" s="164"/>
      <c r="AE198" s="164"/>
      <c r="AF198" s="164"/>
      <c r="AG198" s="164"/>
      <c r="AH198" s="164"/>
      <c r="AI198" s="164"/>
      <c r="AJ198" s="164"/>
      <c r="AK198" s="164"/>
      <c r="AL198" s="164"/>
      <c r="AM198" s="164"/>
      <c r="AN198" s="164"/>
      <c r="AO198" s="164"/>
      <c r="AP198" s="164"/>
      <c r="AQ198" s="164"/>
      <c r="AR198" s="164"/>
      <c r="AS198" s="164"/>
      <c r="AT198" s="164"/>
      <c r="AU198" s="178"/>
    </row>
    <row r="199" spans="1:47" ht="60" customHeight="1" outlineLevel="1" x14ac:dyDescent="0.35">
      <c r="A199" s="173" t="s">
        <v>4740</v>
      </c>
      <c r="B199" s="147" t="s">
        <v>4787</v>
      </c>
      <c r="C199" s="145" t="s">
        <v>4788</v>
      </c>
      <c r="D199" s="151" t="s">
        <v>4789</v>
      </c>
      <c r="E199" s="154" t="s">
        <v>28</v>
      </c>
      <c r="F199" s="157" t="s">
        <v>28</v>
      </c>
      <c r="G199" s="160" t="str">
        <f>IF(COUNTIF(H199:AU199,"&lt;&gt;")=0,"",SUMPRODUCT(((Recommendations[ImplStatus]="Implemented")+(Recommendations[ImplStatus]="Compensated"))*ISNUMBER(MATCH(Recommendations[Id],H199:AU199,0)))/COUNTIF(H199:AU199,"&lt;&gt;"))</f>
        <v/>
      </c>
      <c r="H199" s="163"/>
      <c r="I199" s="163"/>
      <c r="J199" s="163"/>
      <c r="K199" s="163"/>
      <c r="L199" s="163"/>
      <c r="M199" s="163"/>
      <c r="N199" s="163"/>
      <c r="O199" s="163"/>
      <c r="P199" s="163"/>
      <c r="Q199" s="163"/>
      <c r="R199" s="163"/>
      <c r="S199" s="163"/>
      <c r="T199" s="163"/>
      <c r="U199" s="163"/>
      <c r="V199" s="163"/>
      <c r="W199" s="163"/>
      <c r="X199" s="163"/>
      <c r="Y199" s="163"/>
      <c r="Z199" s="163"/>
      <c r="AA199" s="163"/>
      <c r="AB199" s="163"/>
      <c r="AC199" s="163"/>
      <c r="AD199" s="163"/>
      <c r="AE199" s="163"/>
      <c r="AF199" s="163"/>
      <c r="AG199" s="163"/>
      <c r="AH199" s="163"/>
      <c r="AI199" s="163"/>
      <c r="AJ199" s="163"/>
      <c r="AK199" s="163"/>
      <c r="AL199" s="163"/>
      <c r="AM199" s="163"/>
      <c r="AN199" s="163"/>
      <c r="AO199" s="163"/>
      <c r="AP199" s="163"/>
      <c r="AQ199" s="163"/>
      <c r="AR199" s="163"/>
      <c r="AS199" s="163"/>
      <c r="AT199" s="163"/>
      <c r="AU199" s="177"/>
    </row>
    <row r="200" spans="1:47" ht="60" customHeight="1" x14ac:dyDescent="0.35">
      <c r="A200" s="174" t="s">
        <v>4740</v>
      </c>
      <c r="B200" s="148" t="s">
        <v>4787</v>
      </c>
      <c r="C200" s="149" t="s">
        <v>4790</v>
      </c>
      <c r="D200" s="152" t="s">
        <v>4791</v>
      </c>
      <c r="E200" s="155" t="s">
        <v>4792</v>
      </c>
      <c r="F200" s="158" t="s">
        <v>4306</v>
      </c>
      <c r="G200" s="161" t="str">
        <f>IF(COUNTIF(H200:AU200,"&lt;&gt;")=0,"",SUMPRODUCT(((Recommendations[ImplStatus]="Implemented")+(Recommendations[ImplStatus]="Compensated"))*ISNUMBER(MATCH(Recommendations[Id],H200:AU200,0)))/COUNTIF(H200:AU200,"&lt;&gt;"))</f>
        <v/>
      </c>
      <c r="H200" s="164"/>
      <c r="I200" s="164"/>
      <c r="J200" s="164"/>
      <c r="K200" s="164"/>
      <c r="L200" s="164"/>
      <c r="M200" s="164"/>
      <c r="N200" s="164"/>
      <c r="O200" s="164"/>
      <c r="P200" s="164"/>
      <c r="Q200" s="164"/>
      <c r="R200" s="164"/>
      <c r="S200" s="164"/>
      <c r="T200" s="164"/>
      <c r="U200" s="164"/>
      <c r="V200" s="164"/>
      <c r="W200" s="164"/>
      <c r="X200" s="164"/>
      <c r="Y200" s="164"/>
      <c r="Z200" s="164"/>
      <c r="AA200" s="164"/>
      <c r="AB200" s="164"/>
      <c r="AC200" s="164"/>
      <c r="AD200" s="164"/>
      <c r="AE200" s="164"/>
      <c r="AF200" s="164"/>
      <c r="AG200" s="164"/>
      <c r="AH200" s="164"/>
      <c r="AI200" s="164"/>
      <c r="AJ200" s="164"/>
      <c r="AK200" s="164"/>
      <c r="AL200" s="164"/>
      <c r="AM200" s="164"/>
      <c r="AN200" s="164"/>
      <c r="AO200" s="164"/>
      <c r="AP200" s="164"/>
      <c r="AQ200" s="164"/>
      <c r="AR200" s="164"/>
      <c r="AS200" s="164"/>
      <c r="AT200" s="164"/>
      <c r="AU200" s="178"/>
    </row>
    <row r="201" spans="1:47" ht="60" customHeight="1" x14ac:dyDescent="0.35">
      <c r="A201" s="174" t="s">
        <v>4740</v>
      </c>
      <c r="B201" s="148" t="s">
        <v>4787</v>
      </c>
      <c r="C201" s="149" t="s">
        <v>4793</v>
      </c>
      <c r="D201" s="152" t="s">
        <v>4794</v>
      </c>
      <c r="E201" s="155" t="s">
        <v>4795</v>
      </c>
      <c r="F201" s="158" t="s">
        <v>4292</v>
      </c>
      <c r="G201" s="161" t="str">
        <f>IF(COUNTIF(H201:AU201,"&lt;&gt;")=0,"",SUMPRODUCT(((Recommendations[ImplStatus]="Implemented")+(Recommendations[ImplStatus]="Compensated"))*ISNUMBER(MATCH(Recommendations[Id],H201:AU201,0)))/COUNTIF(H201:AU201,"&lt;&gt;"))</f>
        <v/>
      </c>
      <c r="H201" s="164"/>
      <c r="I201" s="164"/>
      <c r="J201" s="164"/>
      <c r="K201" s="164"/>
      <c r="L201" s="164"/>
      <c r="M201" s="164"/>
      <c r="N201" s="164"/>
      <c r="O201" s="164"/>
      <c r="P201" s="164"/>
      <c r="Q201" s="164"/>
      <c r="R201" s="164"/>
      <c r="S201" s="164"/>
      <c r="T201" s="164"/>
      <c r="U201" s="164"/>
      <c r="V201" s="164"/>
      <c r="W201" s="164"/>
      <c r="X201" s="164"/>
      <c r="Y201" s="164"/>
      <c r="Z201" s="164"/>
      <c r="AA201" s="164"/>
      <c r="AB201" s="164"/>
      <c r="AC201" s="164"/>
      <c r="AD201" s="164"/>
      <c r="AE201" s="164"/>
      <c r="AF201" s="164"/>
      <c r="AG201" s="164"/>
      <c r="AH201" s="164"/>
      <c r="AI201" s="164"/>
      <c r="AJ201" s="164"/>
      <c r="AK201" s="164"/>
      <c r="AL201" s="164"/>
      <c r="AM201" s="164"/>
      <c r="AN201" s="164"/>
      <c r="AO201" s="164"/>
      <c r="AP201" s="164"/>
      <c r="AQ201" s="164"/>
      <c r="AR201" s="164"/>
      <c r="AS201" s="164"/>
      <c r="AT201" s="164"/>
      <c r="AU201" s="178"/>
    </row>
    <row r="202" spans="1:47" ht="60" customHeight="1" x14ac:dyDescent="0.35">
      <c r="A202" s="174" t="s">
        <v>4740</v>
      </c>
      <c r="B202" s="148" t="s">
        <v>4787</v>
      </c>
      <c r="C202" s="149" t="s">
        <v>4796</v>
      </c>
      <c r="D202" s="152" t="s">
        <v>4797</v>
      </c>
      <c r="E202" s="155" t="s">
        <v>4798</v>
      </c>
      <c r="F202" s="158" t="s">
        <v>4292</v>
      </c>
      <c r="G202" s="161" t="str">
        <f>IF(COUNTIF(H202:AU202,"&lt;&gt;")=0,"",SUMPRODUCT(((Recommendations[ImplStatus]="Implemented")+(Recommendations[ImplStatus]="Compensated"))*ISNUMBER(MATCH(Recommendations[Id],H202:AU202,0)))/COUNTIF(H202:AU202,"&lt;&gt;"))</f>
        <v/>
      </c>
      <c r="H202" s="164"/>
      <c r="I202" s="164"/>
      <c r="J202" s="164"/>
      <c r="K202" s="164"/>
      <c r="L202" s="164"/>
      <c r="M202" s="164"/>
      <c r="N202" s="164"/>
      <c r="O202" s="164"/>
      <c r="P202" s="164"/>
      <c r="Q202" s="164"/>
      <c r="R202" s="164"/>
      <c r="S202" s="164"/>
      <c r="T202" s="164"/>
      <c r="U202" s="164"/>
      <c r="V202" s="164"/>
      <c r="W202" s="164"/>
      <c r="X202" s="164"/>
      <c r="Y202" s="164"/>
      <c r="Z202" s="164"/>
      <c r="AA202" s="164"/>
      <c r="AB202" s="164"/>
      <c r="AC202" s="164"/>
      <c r="AD202" s="164"/>
      <c r="AE202" s="164"/>
      <c r="AF202" s="164"/>
      <c r="AG202" s="164"/>
      <c r="AH202" s="164"/>
      <c r="AI202" s="164"/>
      <c r="AJ202" s="164"/>
      <c r="AK202" s="164"/>
      <c r="AL202" s="164"/>
      <c r="AM202" s="164"/>
      <c r="AN202" s="164"/>
      <c r="AO202" s="164"/>
      <c r="AP202" s="164"/>
      <c r="AQ202" s="164"/>
      <c r="AR202" s="164"/>
      <c r="AS202" s="164"/>
      <c r="AT202" s="164"/>
      <c r="AU202" s="178"/>
    </row>
    <row r="203" spans="1:47" ht="60" customHeight="1" x14ac:dyDescent="0.35">
      <c r="A203" s="174" t="s">
        <v>4740</v>
      </c>
      <c r="B203" s="148" t="s">
        <v>4787</v>
      </c>
      <c r="C203" s="149" t="s">
        <v>4799</v>
      </c>
      <c r="D203" s="152" t="s">
        <v>4800</v>
      </c>
      <c r="E203" s="155" t="s">
        <v>4801</v>
      </c>
      <c r="F203" s="158" t="s">
        <v>4292</v>
      </c>
      <c r="G203" s="161" t="str">
        <f>IF(COUNTIF(H203:AU203,"&lt;&gt;")=0,"",SUMPRODUCT(((Recommendations[ImplStatus]="Implemented")+(Recommendations[ImplStatus]="Compensated"))*ISNUMBER(MATCH(Recommendations[Id],H203:AU203,0)))/COUNTIF(H203:AU203,"&lt;&gt;"))</f>
        <v/>
      </c>
      <c r="H203" s="164"/>
      <c r="I203" s="164"/>
      <c r="J203" s="164"/>
      <c r="K203" s="164"/>
      <c r="L203" s="164"/>
      <c r="M203" s="164"/>
      <c r="N203" s="164"/>
      <c r="O203" s="164"/>
      <c r="P203" s="164"/>
      <c r="Q203" s="164"/>
      <c r="R203" s="164"/>
      <c r="S203" s="164"/>
      <c r="T203" s="164"/>
      <c r="U203" s="164"/>
      <c r="V203" s="164"/>
      <c r="W203" s="164"/>
      <c r="X203" s="164"/>
      <c r="Y203" s="164"/>
      <c r="Z203" s="164"/>
      <c r="AA203" s="164"/>
      <c r="AB203" s="164"/>
      <c r="AC203" s="164"/>
      <c r="AD203" s="164"/>
      <c r="AE203" s="164"/>
      <c r="AF203" s="164"/>
      <c r="AG203" s="164"/>
      <c r="AH203" s="164"/>
      <c r="AI203" s="164"/>
      <c r="AJ203" s="164"/>
      <c r="AK203" s="164"/>
      <c r="AL203" s="164"/>
      <c r="AM203" s="164"/>
      <c r="AN203" s="164"/>
      <c r="AO203" s="164"/>
      <c r="AP203" s="164"/>
      <c r="AQ203" s="164"/>
      <c r="AR203" s="164"/>
      <c r="AS203" s="164"/>
      <c r="AT203" s="164"/>
      <c r="AU203" s="178"/>
    </row>
    <row r="204" spans="1:47" ht="60" customHeight="1" x14ac:dyDescent="0.35">
      <c r="A204" s="174" t="s">
        <v>4740</v>
      </c>
      <c r="B204" s="148" t="s">
        <v>4787</v>
      </c>
      <c r="C204" s="149" t="s">
        <v>4802</v>
      </c>
      <c r="D204" s="152" t="s">
        <v>4803</v>
      </c>
      <c r="E204" s="155" t="s">
        <v>4804</v>
      </c>
      <c r="F204" s="158" t="s">
        <v>4292</v>
      </c>
      <c r="G204" s="161" t="str">
        <f>IF(COUNTIF(H204:AU204,"&lt;&gt;")=0,"",SUMPRODUCT(((Recommendations[ImplStatus]="Implemented")+(Recommendations[ImplStatus]="Compensated"))*ISNUMBER(MATCH(Recommendations[Id],H204:AU204,0)))/COUNTIF(H204:AU204,"&lt;&gt;"))</f>
        <v/>
      </c>
      <c r="H204" s="164"/>
      <c r="I204" s="164"/>
      <c r="J204" s="164"/>
      <c r="K204" s="164"/>
      <c r="L204" s="164"/>
      <c r="M204" s="164"/>
      <c r="N204" s="164"/>
      <c r="O204" s="164"/>
      <c r="P204" s="164"/>
      <c r="Q204" s="164"/>
      <c r="R204" s="164"/>
      <c r="S204" s="164"/>
      <c r="T204" s="164"/>
      <c r="U204" s="164"/>
      <c r="V204" s="164"/>
      <c r="W204" s="164"/>
      <c r="X204" s="164"/>
      <c r="Y204" s="164"/>
      <c r="Z204" s="164"/>
      <c r="AA204" s="164"/>
      <c r="AB204" s="164"/>
      <c r="AC204" s="164"/>
      <c r="AD204" s="164"/>
      <c r="AE204" s="164"/>
      <c r="AF204" s="164"/>
      <c r="AG204" s="164"/>
      <c r="AH204" s="164"/>
      <c r="AI204" s="164"/>
      <c r="AJ204" s="164"/>
      <c r="AK204" s="164"/>
      <c r="AL204" s="164"/>
      <c r="AM204" s="164"/>
      <c r="AN204" s="164"/>
      <c r="AO204" s="164"/>
      <c r="AP204" s="164"/>
      <c r="AQ204" s="164"/>
      <c r="AR204" s="164"/>
      <c r="AS204" s="164"/>
      <c r="AT204" s="164"/>
      <c r="AU204" s="178"/>
    </row>
    <row r="205" spans="1:47" ht="60" customHeight="1" outlineLevel="1" x14ac:dyDescent="0.35">
      <c r="A205" s="173" t="s">
        <v>4740</v>
      </c>
      <c r="B205" s="147" t="s">
        <v>4805</v>
      </c>
      <c r="C205" s="145" t="s">
        <v>4806</v>
      </c>
      <c r="D205" s="151" t="s">
        <v>4807</v>
      </c>
      <c r="E205" s="154" t="s">
        <v>28</v>
      </c>
      <c r="F205" s="157" t="s">
        <v>28</v>
      </c>
      <c r="G205" s="160" t="str">
        <f>IF(COUNTIF(H205:AU205,"&lt;&gt;")=0,"",SUMPRODUCT(((Recommendations[ImplStatus]="Implemented")+(Recommendations[ImplStatus]="Compensated"))*ISNUMBER(MATCH(Recommendations[Id],H205:AU205,0)))/COUNTIF(H205:AU205,"&lt;&gt;"))</f>
        <v/>
      </c>
      <c r="H205" s="163"/>
      <c r="I205" s="163"/>
      <c r="J205" s="163"/>
      <c r="K205" s="163"/>
      <c r="L205" s="163"/>
      <c r="M205" s="163"/>
      <c r="N205" s="163"/>
      <c r="O205" s="163"/>
      <c r="P205" s="163"/>
      <c r="Q205" s="163"/>
      <c r="R205" s="163"/>
      <c r="S205" s="163"/>
      <c r="T205" s="163"/>
      <c r="U205" s="163"/>
      <c r="V205" s="163"/>
      <c r="W205" s="163"/>
      <c r="X205" s="163"/>
      <c r="Y205" s="163"/>
      <c r="Z205" s="163"/>
      <c r="AA205" s="163"/>
      <c r="AB205" s="163"/>
      <c r="AC205" s="163"/>
      <c r="AD205" s="163"/>
      <c r="AE205" s="163"/>
      <c r="AF205" s="163"/>
      <c r="AG205" s="163"/>
      <c r="AH205" s="163"/>
      <c r="AI205" s="163"/>
      <c r="AJ205" s="163"/>
      <c r="AK205" s="163"/>
      <c r="AL205" s="163"/>
      <c r="AM205" s="163"/>
      <c r="AN205" s="163"/>
      <c r="AO205" s="163"/>
      <c r="AP205" s="163"/>
      <c r="AQ205" s="163"/>
      <c r="AR205" s="163"/>
      <c r="AS205" s="163"/>
      <c r="AT205" s="163"/>
      <c r="AU205" s="177"/>
    </row>
    <row r="206" spans="1:47" ht="60" customHeight="1" x14ac:dyDescent="0.35">
      <c r="A206" s="174" t="s">
        <v>4740</v>
      </c>
      <c r="B206" s="148" t="s">
        <v>4805</v>
      </c>
      <c r="C206" s="149" t="s">
        <v>4808</v>
      </c>
      <c r="D206" s="152" t="s">
        <v>4809</v>
      </c>
      <c r="E206" s="155" t="s">
        <v>4810</v>
      </c>
      <c r="F206" s="158" t="s">
        <v>4296</v>
      </c>
      <c r="G206" s="161" t="str">
        <f>IF(COUNTIF(H206:AU206,"&lt;&gt;")=0,"",SUMPRODUCT(((Recommendations[ImplStatus]="Implemented")+(Recommendations[ImplStatus]="Compensated"))*ISNUMBER(MATCH(Recommendations[Id],H206:AU206,0)))/COUNTIF(H206:AU206,"&lt;&gt;"))</f>
        <v/>
      </c>
      <c r="H206" s="164"/>
      <c r="I206" s="164"/>
      <c r="J206" s="164"/>
      <c r="K206" s="164"/>
      <c r="L206" s="164"/>
      <c r="M206" s="164"/>
      <c r="N206" s="164"/>
      <c r="O206" s="164"/>
      <c r="P206" s="164"/>
      <c r="Q206" s="164"/>
      <c r="R206" s="164"/>
      <c r="S206" s="164"/>
      <c r="T206" s="164"/>
      <c r="U206" s="164"/>
      <c r="V206" s="164"/>
      <c r="W206" s="164"/>
      <c r="X206" s="164"/>
      <c r="Y206" s="164"/>
      <c r="Z206" s="164"/>
      <c r="AA206" s="164"/>
      <c r="AB206" s="164"/>
      <c r="AC206" s="164"/>
      <c r="AD206" s="164"/>
      <c r="AE206" s="164"/>
      <c r="AF206" s="164"/>
      <c r="AG206" s="164"/>
      <c r="AH206" s="164"/>
      <c r="AI206" s="164"/>
      <c r="AJ206" s="164"/>
      <c r="AK206" s="164"/>
      <c r="AL206" s="164"/>
      <c r="AM206" s="164"/>
      <c r="AN206" s="164"/>
      <c r="AO206" s="164"/>
      <c r="AP206" s="164"/>
      <c r="AQ206" s="164"/>
      <c r="AR206" s="164"/>
      <c r="AS206" s="164"/>
      <c r="AT206" s="164"/>
      <c r="AU206" s="178"/>
    </row>
    <row r="207" spans="1:47" ht="60" customHeight="1" x14ac:dyDescent="0.35">
      <c r="A207" s="174" t="s">
        <v>4740</v>
      </c>
      <c r="B207" s="148" t="s">
        <v>4805</v>
      </c>
      <c r="C207" s="149" t="s">
        <v>4811</v>
      </c>
      <c r="D207" s="152" t="s">
        <v>4812</v>
      </c>
      <c r="E207" s="155" t="s">
        <v>4813</v>
      </c>
      <c r="F207" s="158" t="s">
        <v>4296</v>
      </c>
      <c r="G207" s="161" t="str">
        <f>IF(COUNTIF(H207:AU207,"&lt;&gt;")=0,"",SUMPRODUCT(((Recommendations[ImplStatus]="Implemented")+(Recommendations[ImplStatus]="Compensated"))*ISNUMBER(MATCH(Recommendations[Id],H207:AU207,0)))/COUNTIF(H207:AU207,"&lt;&gt;"))</f>
        <v/>
      </c>
      <c r="H207" s="164"/>
      <c r="I207" s="164"/>
      <c r="J207" s="164"/>
      <c r="K207" s="164"/>
      <c r="L207" s="164"/>
      <c r="M207" s="164"/>
      <c r="N207" s="164"/>
      <c r="O207" s="164"/>
      <c r="P207" s="164"/>
      <c r="Q207" s="164"/>
      <c r="R207" s="164"/>
      <c r="S207" s="164"/>
      <c r="T207" s="164"/>
      <c r="U207" s="164"/>
      <c r="V207" s="164"/>
      <c r="W207" s="164"/>
      <c r="X207" s="164"/>
      <c r="Y207" s="164"/>
      <c r="Z207" s="164"/>
      <c r="AA207" s="164"/>
      <c r="AB207" s="164"/>
      <c r="AC207" s="164"/>
      <c r="AD207" s="164"/>
      <c r="AE207" s="164"/>
      <c r="AF207" s="164"/>
      <c r="AG207" s="164"/>
      <c r="AH207" s="164"/>
      <c r="AI207" s="164"/>
      <c r="AJ207" s="164"/>
      <c r="AK207" s="164"/>
      <c r="AL207" s="164"/>
      <c r="AM207" s="164"/>
      <c r="AN207" s="164"/>
      <c r="AO207" s="164"/>
      <c r="AP207" s="164"/>
      <c r="AQ207" s="164"/>
      <c r="AR207" s="164"/>
      <c r="AS207" s="164"/>
      <c r="AT207" s="164"/>
      <c r="AU207" s="178"/>
    </row>
    <row r="208" spans="1:47" ht="60" customHeight="1" x14ac:dyDescent="0.35">
      <c r="A208" s="174" t="s">
        <v>4740</v>
      </c>
      <c r="B208" s="148" t="s">
        <v>4805</v>
      </c>
      <c r="C208" s="149" t="s">
        <v>4814</v>
      </c>
      <c r="D208" s="152" t="s">
        <v>4815</v>
      </c>
      <c r="E208" s="155"/>
      <c r="F208" s="158" t="s">
        <v>28</v>
      </c>
      <c r="G208" s="161" t="str">
        <f>IF(COUNTIF(H208:AU208,"&lt;&gt;")=0,"",SUMPRODUCT(((Recommendations[ImplStatus]="Implemented")+(Recommendations[ImplStatus]="Compensated"))*ISNUMBER(MATCH(Recommendations[Id],H208:AU208,0)))/COUNTIF(H208:AU208,"&lt;&gt;"))</f>
        <v/>
      </c>
      <c r="H208" s="164"/>
      <c r="I208" s="164"/>
      <c r="J208" s="164"/>
      <c r="K208" s="164"/>
      <c r="L208" s="164"/>
      <c r="M208" s="164"/>
      <c r="N208" s="164"/>
      <c r="O208" s="164"/>
      <c r="P208" s="164"/>
      <c r="Q208" s="164"/>
      <c r="R208" s="164"/>
      <c r="S208" s="164"/>
      <c r="T208" s="164"/>
      <c r="U208" s="164"/>
      <c r="V208" s="164"/>
      <c r="W208" s="164"/>
      <c r="X208" s="164"/>
      <c r="Y208" s="164"/>
      <c r="Z208" s="164"/>
      <c r="AA208" s="164"/>
      <c r="AB208" s="164"/>
      <c r="AC208" s="164"/>
      <c r="AD208" s="164"/>
      <c r="AE208" s="164"/>
      <c r="AF208" s="164"/>
      <c r="AG208" s="164"/>
      <c r="AH208" s="164"/>
      <c r="AI208" s="164"/>
      <c r="AJ208" s="164"/>
      <c r="AK208" s="164"/>
      <c r="AL208" s="164"/>
      <c r="AM208" s="164"/>
      <c r="AN208" s="164"/>
      <c r="AO208" s="164"/>
      <c r="AP208" s="164"/>
      <c r="AQ208" s="164"/>
      <c r="AR208" s="164"/>
      <c r="AS208" s="164"/>
      <c r="AT208" s="164"/>
      <c r="AU208" s="178"/>
    </row>
    <row r="209" spans="1:47" ht="60" customHeight="1" outlineLevel="1" x14ac:dyDescent="0.35">
      <c r="A209" s="173" t="s">
        <v>4740</v>
      </c>
      <c r="B209" s="147" t="s">
        <v>4816</v>
      </c>
      <c r="C209" s="145" t="s">
        <v>4817</v>
      </c>
      <c r="D209" s="151"/>
      <c r="E209" s="154" t="s">
        <v>28</v>
      </c>
      <c r="F209" s="157" t="s">
        <v>28</v>
      </c>
      <c r="G209" s="160" t="str">
        <f>IF(COUNTIF(H209:AU209,"&lt;&gt;")=0,"",SUMPRODUCT(((Recommendations[ImplStatus]="Implemented")+(Recommendations[ImplStatus]="Compensated"))*ISNUMBER(MATCH(Recommendations[Id],H209:AU209,0)))/COUNTIF(H209:AU209,"&lt;&gt;"))</f>
        <v/>
      </c>
      <c r="H209" s="163"/>
      <c r="I209" s="163"/>
      <c r="J209" s="163"/>
      <c r="K209" s="163"/>
      <c r="L209" s="163"/>
      <c r="M209" s="163"/>
      <c r="N209" s="163"/>
      <c r="O209" s="163"/>
      <c r="P209" s="163"/>
      <c r="Q209" s="163"/>
      <c r="R209" s="163"/>
      <c r="S209" s="163"/>
      <c r="T209" s="163"/>
      <c r="U209" s="163"/>
      <c r="V209" s="163"/>
      <c r="W209" s="163"/>
      <c r="X209" s="163"/>
      <c r="Y209" s="163"/>
      <c r="Z209" s="163"/>
      <c r="AA209" s="163"/>
      <c r="AB209" s="163"/>
      <c r="AC209" s="163"/>
      <c r="AD209" s="163"/>
      <c r="AE209" s="163"/>
      <c r="AF209" s="163"/>
      <c r="AG209" s="163"/>
      <c r="AH209" s="163"/>
      <c r="AI209" s="163"/>
      <c r="AJ209" s="163"/>
      <c r="AK209" s="163"/>
      <c r="AL209" s="163"/>
      <c r="AM209" s="163"/>
      <c r="AN209" s="163"/>
      <c r="AO209" s="163"/>
      <c r="AP209" s="163"/>
      <c r="AQ209" s="163"/>
      <c r="AR209" s="163"/>
      <c r="AS209" s="163"/>
      <c r="AT209" s="163"/>
      <c r="AU209" s="177"/>
    </row>
    <row r="210" spans="1:47" ht="60" customHeight="1" x14ac:dyDescent="0.35">
      <c r="A210" s="174" t="s">
        <v>4740</v>
      </c>
      <c r="B210" s="148" t="s">
        <v>4816</v>
      </c>
      <c r="C210" s="149" t="s">
        <v>4818</v>
      </c>
      <c r="D210" s="152" t="s">
        <v>4819</v>
      </c>
      <c r="E210" s="155"/>
      <c r="F210" s="158" t="s">
        <v>28</v>
      </c>
      <c r="G210" s="161" t="str">
        <f>IF(COUNTIF(H210:AU210,"&lt;&gt;")=0,"",SUMPRODUCT(((Recommendations[ImplStatus]="Implemented")+(Recommendations[ImplStatus]="Compensated"))*ISNUMBER(MATCH(Recommendations[Id],H210:AU210,0)))/COUNTIF(H210:AU210,"&lt;&gt;"))</f>
        <v/>
      </c>
      <c r="H210" s="164"/>
      <c r="I210" s="164"/>
      <c r="J210" s="164"/>
      <c r="K210" s="164"/>
      <c r="L210" s="164"/>
      <c r="M210" s="164"/>
      <c r="N210" s="164"/>
      <c r="O210" s="164"/>
      <c r="P210" s="164"/>
      <c r="Q210" s="164"/>
      <c r="R210" s="164"/>
      <c r="S210" s="164"/>
      <c r="T210" s="164"/>
      <c r="U210" s="164"/>
      <c r="V210" s="164"/>
      <c r="W210" s="164"/>
      <c r="X210" s="164"/>
      <c r="Y210" s="164"/>
      <c r="Z210" s="164"/>
      <c r="AA210" s="164"/>
      <c r="AB210" s="164"/>
      <c r="AC210" s="164"/>
      <c r="AD210" s="164"/>
      <c r="AE210" s="164"/>
      <c r="AF210" s="164"/>
      <c r="AG210" s="164"/>
      <c r="AH210" s="164"/>
      <c r="AI210" s="164"/>
      <c r="AJ210" s="164"/>
      <c r="AK210" s="164"/>
      <c r="AL210" s="164"/>
      <c r="AM210" s="164"/>
      <c r="AN210" s="164"/>
      <c r="AO210" s="164"/>
      <c r="AP210" s="164"/>
      <c r="AQ210" s="164"/>
      <c r="AR210" s="164"/>
      <c r="AS210" s="164"/>
      <c r="AT210" s="164"/>
      <c r="AU210" s="178"/>
    </row>
    <row r="211" spans="1:47" ht="60" customHeight="1" outlineLevel="1" x14ac:dyDescent="0.35">
      <c r="A211" s="172" t="s">
        <v>4820</v>
      </c>
      <c r="B211" s="146" t="s">
        <v>28</v>
      </c>
      <c r="C211" s="144" t="s">
        <v>4821</v>
      </c>
      <c r="D211" s="150" t="s">
        <v>4822</v>
      </c>
      <c r="E211" s="153" t="s">
        <v>28</v>
      </c>
      <c r="F211" s="156" t="s">
        <v>28</v>
      </c>
      <c r="G211" s="159" t="str">
        <f>IF(COUNTIF(H211:AU211,"&lt;&gt;")=0,"",SUMPRODUCT(((Recommendations[ImplStatus]="Implemented")+(Recommendations[ImplStatus]="Compensated"))*ISNUMBER(MATCH(Recommendations[Id],H211:AU211,0)))/COUNTIF(H211:AU211,"&lt;&gt;"))</f>
        <v/>
      </c>
      <c r="H211" s="162"/>
      <c r="I211" s="162"/>
      <c r="J211" s="162"/>
      <c r="K211" s="162"/>
      <c r="L211" s="162"/>
      <c r="M211" s="162"/>
      <c r="N211" s="162"/>
      <c r="O211" s="162"/>
      <c r="P211" s="162"/>
      <c r="Q211" s="162"/>
      <c r="R211" s="162"/>
      <c r="S211" s="162"/>
      <c r="T211" s="162"/>
      <c r="U211" s="162"/>
      <c r="V211" s="162"/>
      <c r="W211" s="162"/>
      <c r="X211" s="162"/>
      <c r="Y211" s="162"/>
      <c r="Z211" s="162"/>
      <c r="AA211" s="162"/>
      <c r="AB211" s="162"/>
      <c r="AC211" s="162"/>
      <c r="AD211" s="162"/>
      <c r="AE211" s="162"/>
      <c r="AF211" s="162"/>
      <c r="AG211" s="162"/>
      <c r="AH211" s="162"/>
      <c r="AI211" s="162"/>
      <c r="AJ211" s="162"/>
      <c r="AK211" s="162"/>
      <c r="AL211" s="162"/>
      <c r="AM211" s="162"/>
      <c r="AN211" s="162"/>
      <c r="AO211" s="162"/>
      <c r="AP211" s="162"/>
      <c r="AQ211" s="162"/>
      <c r="AR211" s="162"/>
      <c r="AS211" s="162"/>
      <c r="AT211" s="162"/>
      <c r="AU211" s="176"/>
    </row>
    <row r="212" spans="1:47" ht="60" customHeight="1" outlineLevel="1" x14ac:dyDescent="0.35">
      <c r="A212" s="173" t="s">
        <v>4820</v>
      </c>
      <c r="B212" s="147" t="s">
        <v>4823</v>
      </c>
      <c r="C212" s="145" t="s">
        <v>4824</v>
      </c>
      <c r="D212" s="151" t="s">
        <v>4825</v>
      </c>
      <c r="E212" s="154" t="s">
        <v>28</v>
      </c>
      <c r="F212" s="157" t="s">
        <v>28</v>
      </c>
      <c r="G212" s="160" t="str">
        <f>IF(COUNTIF(H212:AU212,"&lt;&gt;")=0,"",SUMPRODUCT(((Recommendations[ImplStatus]="Implemented")+(Recommendations[ImplStatus]="Compensated"))*ISNUMBER(MATCH(Recommendations[Id],H212:AU212,0)))/COUNTIF(H212:AU212,"&lt;&gt;"))</f>
        <v/>
      </c>
      <c r="H212" s="163"/>
      <c r="I212" s="163"/>
      <c r="J212" s="163"/>
      <c r="K212" s="163"/>
      <c r="L212" s="163"/>
      <c r="M212" s="163"/>
      <c r="N212" s="163"/>
      <c r="O212" s="163"/>
      <c r="P212" s="163"/>
      <c r="Q212" s="163"/>
      <c r="R212" s="163"/>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163"/>
      <c r="AQ212" s="163"/>
      <c r="AR212" s="163"/>
      <c r="AS212" s="163"/>
      <c r="AT212" s="163"/>
      <c r="AU212" s="177"/>
    </row>
    <row r="213" spans="1:47" ht="60" customHeight="1" x14ac:dyDescent="0.35">
      <c r="A213" s="174" t="s">
        <v>4820</v>
      </c>
      <c r="B213" s="148" t="s">
        <v>4823</v>
      </c>
      <c r="C213" s="149" t="s">
        <v>4826</v>
      </c>
      <c r="D213" s="152" t="s">
        <v>4827</v>
      </c>
      <c r="E213" s="155"/>
      <c r="F213" s="158" t="s">
        <v>28</v>
      </c>
      <c r="G213" s="161" t="str">
        <f>IF(COUNTIF(H213:AU213,"&lt;&gt;")=0,"",SUMPRODUCT(((Recommendations[ImplStatus]="Implemented")+(Recommendations[ImplStatus]="Compensated"))*ISNUMBER(MATCH(Recommendations[Id],H213:AU213,0)))/COUNTIF(H213:AU213,"&lt;&gt;"))</f>
        <v/>
      </c>
      <c r="H213" s="164"/>
      <c r="I213" s="164"/>
      <c r="J213" s="164"/>
      <c r="K213" s="164"/>
      <c r="L213" s="164"/>
      <c r="M213" s="164"/>
      <c r="N213" s="164"/>
      <c r="O213" s="164"/>
      <c r="P213" s="164"/>
      <c r="Q213" s="164"/>
      <c r="R213" s="164"/>
      <c r="S213" s="164"/>
      <c r="T213" s="164"/>
      <c r="U213" s="164"/>
      <c r="V213" s="164"/>
      <c r="W213" s="164"/>
      <c r="X213" s="164"/>
      <c r="Y213" s="164"/>
      <c r="Z213" s="164"/>
      <c r="AA213" s="164"/>
      <c r="AB213" s="164"/>
      <c r="AC213" s="164"/>
      <c r="AD213" s="164"/>
      <c r="AE213" s="164"/>
      <c r="AF213" s="164"/>
      <c r="AG213" s="164"/>
      <c r="AH213" s="164"/>
      <c r="AI213" s="164"/>
      <c r="AJ213" s="164"/>
      <c r="AK213" s="164"/>
      <c r="AL213" s="164"/>
      <c r="AM213" s="164"/>
      <c r="AN213" s="164"/>
      <c r="AO213" s="164"/>
      <c r="AP213" s="164"/>
      <c r="AQ213" s="164"/>
      <c r="AR213" s="164"/>
      <c r="AS213" s="164"/>
      <c r="AT213" s="164"/>
      <c r="AU213" s="178"/>
    </row>
    <row r="214" spans="1:47" ht="60" customHeight="1" x14ac:dyDescent="0.35">
      <c r="A214" s="174" t="s">
        <v>4820</v>
      </c>
      <c r="B214" s="148" t="s">
        <v>4823</v>
      </c>
      <c r="C214" s="149" t="s">
        <v>4828</v>
      </c>
      <c r="D214" s="152" t="s">
        <v>4829</v>
      </c>
      <c r="E214" s="155"/>
      <c r="F214" s="158" t="s">
        <v>28</v>
      </c>
      <c r="G214" s="161" t="str">
        <f>IF(COUNTIF(H214:AU214,"&lt;&gt;")=0,"",SUMPRODUCT(((Recommendations[ImplStatus]="Implemented")+(Recommendations[ImplStatus]="Compensated"))*ISNUMBER(MATCH(Recommendations[Id],H214:AU214,0)))/COUNTIF(H214:AU214,"&lt;&gt;"))</f>
        <v/>
      </c>
      <c r="H214" s="164"/>
      <c r="I214" s="164"/>
      <c r="J214" s="164"/>
      <c r="K214" s="164"/>
      <c r="L214" s="164"/>
      <c r="M214" s="164"/>
      <c r="N214" s="164"/>
      <c r="O214" s="164"/>
      <c r="P214" s="164"/>
      <c r="Q214" s="164"/>
      <c r="R214" s="164"/>
      <c r="S214" s="164"/>
      <c r="T214" s="164"/>
      <c r="U214" s="164"/>
      <c r="V214" s="164"/>
      <c r="W214" s="164"/>
      <c r="X214" s="164"/>
      <c r="Y214" s="164"/>
      <c r="Z214" s="164"/>
      <c r="AA214" s="164"/>
      <c r="AB214" s="164"/>
      <c r="AC214" s="164"/>
      <c r="AD214" s="164"/>
      <c r="AE214" s="164"/>
      <c r="AF214" s="164"/>
      <c r="AG214" s="164"/>
      <c r="AH214" s="164"/>
      <c r="AI214" s="164"/>
      <c r="AJ214" s="164"/>
      <c r="AK214" s="164"/>
      <c r="AL214" s="164"/>
      <c r="AM214" s="164"/>
      <c r="AN214" s="164"/>
      <c r="AO214" s="164"/>
      <c r="AP214" s="164"/>
      <c r="AQ214" s="164"/>
      <c r="AR214" s="164"/>
      <c r="AS214" s="164"/>
      <c r="AT214" s="164"/>
      <c r="AU214" s="178"/>
    </row>
    <row r="215" spans="1:47" ht="60" customHeight="1" x14ac:dyDescent="0.35">
      <c r="A215" s="174" t="s">
        <v>4820</v>
      </c>
      <c r="B215" s="148" t="s">
        <v>4823</v>
      </c>
      <c r="C215" s="149" t="s">
        <v>4830</v>
      </c>
      <c r="D215" s="152" t="s">
        <v>4831</v>
      </c>
      <c r="E215" s="155" t="s">
        <v>4832</v>
      </c>
      <c r="F215" s="158" t="s">
        <v>4296</v>
      </c>
      <c r="G215" s="161" t="str">
        <f>IF(COUNTIF(H215:AU215,"&lt;&gt;")=0,"",SUMPRODUCT(((Recommendations[ImplStatus]="Implemented")+(Recommendations[ImplStatus]="Compensated"))*ISNUMBER(MATCH(Recommendations[Id],H215:AU215,0)))/COUNTIF(H215:AU215,"&lt;&gt;"))</f>
        <v/>
      </c>
      <c r="H215" s="164"/>
      <c r="I215" s="164"/>
      <c r="J215" s="164"/>
      <c r="K215" s="164"/>
      <c r="L215" s="164"/>
      <c r="M215" s="164"/>
      <c r="N215" s="164"/>
      <c r="O215" s="164"/>
      <c r="P215" s="164"/>
      <c r="Q215" s="164"/>
      <c r="R215" s="164"/>
      <c r="S215" s="164"/>
      <c r="T215" s="164"/>
      <c r="U215" s="164"/>
      <c r="V215" s="164"/>
      <c r="W215" s="164"/>
      <c r="X215" s="164"/>
      <c r="Y215" s="164"/>
      <c r="Z215" s="164"/>
      <c r="AA215" s="164"/>
      <c r="AB215" s="164"/>
      <c r="AC215" s="164"/>
      <c r="AD215" s="164"/>
      <c r="AE215" s="164"/>
      <c r="AF215" s="164"/>
      <c r="AG215" s="164"/>
      <c r="AH215" s="164"/>
      <c r="AI215" s="164"/>
      <c r="AJ215" s="164"/>
      <c r="AK215" s="164"/>
      <c r="AL215" s="164"/>
      <c r="AM215" s="164"/>
      <c r="AN215" s="164"/>
      <c r="AO215" s="164"/>
      <c r="AP215" s="164"/>
      <c r="AQ215" s="164"/>
      <c r="AR215" s="164"/>
      <c r="AS215" s="164"/>
      <c r="AT215" s="164"/>
      <c r="AU215" s="178"/>
    </row>
    <row r="216" spans="1:47" ht="60" customHeight="1" x14ac:dyDescent="0.35">
      <c r="A216" s="174" t="s">
        <v>4820</v>
      </c>
      <c r="B216" s="148" t="s">
        <v>4823</v>
      </c>
      <c r="C216" s="149" t="s">
        <v>4833</v>
      </c>
      <c r="D216" s="152" t="s">
        <v>4834</v>
      </c>
      <c r="E216" s="155" t="s">
        <v>4835</v>
      </c>
      <c r="F216" s="158" t="s">
        <v>4292</v>
      </c>
      <c r="G216" s="161" t="str">
        <f>IF(COUNTIF(H216:AU216,"&lt;&gt;")=0,"",SUMPRODUCT(((Recommendations[ImplStatus]="Implemented")+(Recommendations[ImplStatus]="Compensated"))*ISNUMBER(MATCH(Recommendations[Id],H216:AU216,0)))/COUNTIF(H216:AU216,"&lt;&gt;"))</f>
        <v/>
      </c>
      <c r="H216" s="164"/>
      <c r="I216" s="164"/>
      <c r="J216" s="164"/>
      <c r="K216" s="164"/>
      <c r="L216" s="164"/>
      <c r="M216" s="164"/>
      <c r="N216" s="164"/>
      <c r="O216" s="164"/>
      <c r="P216" s="164"/>
      <c r="Q216" s="164"/>
      <c r="R216" s="164"/>
      <c r="S216" s="164"/>
      <c r="T216" s="164"/>
      <c r="U216" s="164"/>
      <c r="V216" s="164"/>
      <c r="W216" s="164"/>
      <c r="X216" s="164"/>
      <c r="Y216" s="164"/>
      <c r="Z216" s="164"/>
      <c r="AA216" s="164"/>
      <c r="AB216" s="164"/>
      <c r="AC216" s="164"/>
      <c r="AD216" s="164"/>
      <c r="AE216" s="164"/>
      <c r="AF216" s="164"/>
      <c r="AG216" s="164"/>
      <c r="AH216" s="164"/>
      <c r="AI216" s="164"/>
      <c r="AJ216" s="164"/>
      <c r="AK216" s="164"/>
      <c r="AL216" s="164"/>
      <c r="AM216" s="164"/>
      <c r="AN216" s="164"/>
      <c r="AO216" s="164"/>
      <c r="AP216" s="164"/>
      <c r="AQ216" s="164"/>
      <c r="AR216" s="164"/>
      <c r="AS216" s="164"/>
      <c r="AT216" s="164"/>
      <c r="AU216" s="178"/>
    </row>
    <row r="217" spans="1:47" ht="60" customHeight="1" outlineLevel="1" x14ac:dyDescent="0.35">
      <c r="A217" s="173" t="s">
        <v>4820</v>
      </c>
      <c r="B217" s="147" t="s">
        <v>4781</v>
      </c>
      <c r="C217" s="145" t="s">
        <v>4836</v>
      </c>
      <c r="D217" s="151"/>
      <c r="E217" s="154" t="s">
        <v>28</v>
      </c>
      <c r="F217" s="157" t="s">
        <v>28</v>
      </c>
      <c r="G217" s="160" t="str">
        <f>IF(COUNTIF(H217:AU217,"&lt;&gt;")=0,"",SUMPRODUCT(((Recommendations[ImplStatus]="Implemented")+(Recommendations[ImplStatus]="Compensated"))*ISNUMBER(MATCH(Recommendations[Id],H217:AU217,0)))/COUNTIF(H217:AU217,"&lt;&gt;"))</f>
        <v/>
      </c>
      <c r="H217" s="163"/>
      <c r="I217" s="163"/>
      <c r="J217" s="163"/>
      <c r="K217" s="163"/>
      <c r="L217" s="163"/>
      <c r="M217" s="163"/>
      <c r="N217" s="163"/>
      <c r="O217" s="163"/>
      <c r="P217" s="163"/>
      <c r="Q217" s="163"/>
      <c r="R217" s="163"/>
      <c r="S217" s="163"/>
      <c r="T217" s="163"/>
      <c r="U217" s="163"/>
      <c r="V217" s="163"/>
      <c r="W217" s="163"/>
      <c r="X217" s="163"/>
      <c r="Y217" s="163"/>
      <c r="Z217" s="163"/>
      <c r="AA217" s="163"/>
      <c r="AB217" s="163"/>
      <c r="AC217" s="163"/>
      <c r="AD217" s="163"/>
      <c r="AE217" s="163"/>
      <c r="AF217" s="163"/>
      <c r="AG217" s="163"/>
      <c r="AH217" s="163"/>
      <c r="AI217" s="163"/>
      <c r="AJ217" s="163"/>
      <c r="AK217" s="163"/>
      <c r="AL217" s="163"/>
      <c r="AM217" s="163"/>
      <c r="AN217" s="163"/>
      <c r="AO217" s="163"/>
      <c r="AP217" s="163"/>
      <c r="AQ217" s="163"/>
      <c r="AR217" s="163"/>
      <c r="AS217" s="163"/>
      <c r="AT217" s="163"/>
      <c r="AU217" s="177"/>
    </row>
    <row r="218" spans="1:47" ht="60" customHeight="1" x14ac:dyDescent="0.35">
      <c r="A218" s="174" t="s">
        <v>4820</v>
      </c>
      <c r="B218" s="148" t="s">
        <v>4781</v>
      </c>
      <c r="C218" s="149" t="s">
        <v>4837</v>
      </c>
      <c r="D218" s="152" t="s">
        <v>4838</v>
      </c>
      <c r="E218" s="155"/>
      <c r="F218" s="158" t="s">
        <v>28</v>
      </c>
      <c r="G218" s="161" t="str">
        <f>IF(COUNTIF(H218:AU218,"&lt;&gt;")=0,"",SUMPRODUCT(((Recommendations[ImplStatus]="Implemented")+(Recommendations[ImplStatus]="Compensated"))*ISNUMBER(MATCH(Recommendations[Id],H218:AU218,0)))/COUNTIF(H218:AU218,"&lt;&gt;"))</f>
        <v/>
      </c>
      <c r="H218" s="164"/>
      <c r="I218" s="164"/>
      <c r="J218" s="164"/>
      <c r="K218" s="164"/>
      <c r="L218" s="164"/>
      <c r="M218" s="164"/>
      <c r="N218" s="164"/>
      <c r="O218" s="164"/>
      <c r="P218" s="164"/>
      <c r="Q218" s="164"/>
      <c r="R218" s="164"/>
      <c r="S218" s="164"/>
      <c r="T218" s="164"/>
      <c r="U218" s="164"/>
      <c r="V218" s="164"/>
      <c r="W218" s="164"/>
      <c r="X218" s="164"/>
      <c r="Y218" s="164"/>
      <c r="Z218" s="164"/>
      <c r="AA218" s="164"/>
      <c r="AB218" s="164"/>
      <c r="AC218" s="164"/>
      <c r="AD218" s="164"/>
      <c r="AE218" s="164"/>
      <c r="AF218" s="164"/>
      <c r="AG218" s="164"/>
      <c r="AH218" s="164"/>
      <c r="AI218" s="164"/>
      <c r="AJ218" s="164"/>
      <c r="AK218" s="164"/>
      <c r="AL218" s="164"/>
      <c r="AM218" s="164"/>
      <c r="AN218" s="164"/>
      <c r="AO218" s="164"/>
      <c r="AP218" s="164"/>
      <c r="AQ218" s="164"/>
      <c r="AR218" s="164"/>
      <c r="AS218" s="164"/>
      <c r="AT218" s="164"/>
      <c r="AU218" s="178"/>
    </row>
    <row r="219" spans="1:47" ht="60" customHeight="1" x14ac:dyDescent="0.35">
      <c r="A219" s="174" t="s">
        <v>4820</v>
      </c>
      <c r="B219" s="148" t="s">
        <v>4781</v>
      </c>
      <c r="C219" s="149" t="s">
        <v>4839</v>
      </c>
      <c r="D219" s="152" t="s">
        <v>4840</v>
      </c>
      <c r="E219" s="155"/>
      <c r="F219" s="158" t="s">
        <v>28</v>
      </c>
      <c r="G219" s="161" t="str">
        <f>IF(COUNTIF(H219:AU219,"&lt;&gt;")=0,"",SUMPRODUCT(((Recommendations[ImplStatus]="Implemented")+(Recommendations[ImplStatus]="Compensated"))*ISNUMBER(MATCH(Recommendations[Id],H219:AU219,0)))/COUNTIF(H219:AU219,"&lt;&gt;"))</f>
        <v/>
      </c>
      <c r="H219" s="164"/>
      <c r="I219" s="164"/>
      <c r="J219" s="164"/>
      <c r="K219" s="164"/>
      <c r="L219" s="164"/>
      <c r="M219" s="164"/>
      <c r="N219" s="164"/>
      <c r="O219" s="164"/>
      <c r="P219" s="164"/>
      <c r="Q219" s="164"/>
      <c r="R219" s="164"/>
      <c r="S219" s="164"/>
      <c r="T219" s="164"/>
      <c r="U219" s="164"/>
      <c r="V219" s="164"/>
      <c r="W219" s="164"/>
      <c r="X219" s="164"/>
      <c r="Y219" s="164"/>
      <c r="Z219" s="164"/>
      <c r="AA219" s="164"/>
      <c r="AB219" s="164"/>
      <c r="AC219" s="164"/>
      <c r="AD219" s="164"/>
      <c r="AE219" s="164"/>
      <c r="AF219" s="164"/>
      <c r="AG219" s="164"/>
      <c r="AH219" s="164"/>
      <c r="AI219" s="164"/>
      <c r="AJ219" s="164"/>
      <c r="AK219" s="164"/>
      <c r="AL219" s="164"/>
      <c r="AM219" s="164"/>
      <c r="AN219" s="164"/>
      <c r="AO219" s="164"/>
      <c r="AP219" s="164"/>
      <c r="AQ219" s="164"/>
      <c r="AR219" s="164"/>
      <c r="AS219" s="164"/>
      <c r="AT219" s="164"/>
      <c r="AU219" s="178"/>
    </row>
    <row r="220" spans="1:47" ht="60" customHeight="1" outlineLevel="1" x14ac:dyDescent="0.35">
      <c r="A220" s="173" t="s">
        <v>4820</v>
      </c>
      <c r="B220" s="147" t="s">
        <v>4841</v>
      </c>
      <c r="C220" s="145" t="s">
        <v>4842</v>
      </c>
      <c r="D220" s="151" t="s">
        <v>4843</v>
      </c>
      <c r="E220" s="154" t="s">
        <v>28</v>
      </c>
      <c r="F220" s="157" t="s">
        <v>28</v>
      </c>
      <c r="G220" s="160" t="str">
        <f>IF(COUNTIF(H220:AU220,"&lt;&gt;")=0,"",SUMPRODUCT(((Recommendations[ImplStatus]="Implemented")+(Recommendations[ImplStatus]="Compensated"))*ISNUMBER(MATCH(Recommendations[Id],H220:AU220,0)))/COUNTIF(H220:AU220,"&lt;&gt;"))</f>
        <v/>
      </c>
      <c r="H220" s="163"/>
      <c r="I220" s="163"/>
      <c r="J220" s="163"/>
      <c r="K220" s="163"/>
      <c r="L220" s="163"/>
      <c r="M220" s="163"/>
      <c r="N220" s="163"/>
      <c r="O220" s="163"/>
      <c r="P220" s="163"/>
      <c r="Q220" s="163"/>
      <c r="R220" s="163"/>
      <c r="S220" s="163"/>
      <c r="T220" s="163"/>
      <c r="U220" s="163"/>
      <c r="V220" s="163"/>
      <c r="W220" s="163"/>
      <c r="X220" s="163"/>
      <c r="Y220" s="163"/>
      <c r="Z220" s="163"/>
      <c r="AA220" s="163"/>
      <c r="AB220" s="163"/>
      <c r="AC220" s="163"/>
      <c r="AD220" s="163"/>
      <c r="AE220" s="163"/>
      <c r="AF220" s="163"/>
      <c r="AG220" s="163"/>
      <c r="AH220" s="163"/>
      <c r="AI220" s="163"/>
      <c r="AJ220" s="163"/>
      <c r="AK220" s="163"/>
      <c r="AL220" s="163"/>
      <c r="AM220" s="163"/>
      <c r="AN220" s="163"/>
      <c r="AO220" s="163"/>
      <c r="AP220" s="163"/>
      <c r="AQ220" s="163"/>
      <c r="AR220" s="163"/>
      <c r="AS220" s="163"/>
      <c r="AT220" s="163"/>
      <c r="AU220" s="177"/>
    </row>
    <row r="221" spans="1:47" ht="60" customHeight="1" x14ac:dyDescent="0.35">
      <c r="A221" s="174" t="s">
        <v>4820</v>
      </c>
      <c r="B221" s="148" t="s">
        <v>4841</v>
      </c>
      <c r="C221" s="149" t="s">
        <v>4844</v>
      </c>
      <c r="D221" s="152" t="s">
        <v>4845</v>
      </c>
      <c r="E221" s="155" t="s">
        <v>4846</v>
      </c>
      <c r="F221" s="158" t="s">
        <v>4292</v>
      </c>
      <c r="G221" s="161" t="str">
        <f>IF(COUNTIF(H221:AU221,"&lt;&gt;")=0,"",SUMPRODUCT(((Recommendations[ImplStatus]="Implemented")+(Recommendations[ImplStatus]="Compensated"))*ISNUMBER(MATCH(Recommendations[Id],H221:AU221,0)))/COUNTIF(H221:AU221,"&lt;&gt;"))</f>
        <v/>
      </c>
      <c r="H221" s="164"/>
      <c r="I221" s="164"/>
      <c r="J221" s="164"/>
      <c r="K221" s="164"/>
      <c r="L221" s="164"/>
      <c r="M221" s="164"/>
      <c r="N221" s="164"/>
      <c r="O221" s="164"/>
      <c r="P221" s="164"/>
      <c r="Q221" s="164"/>
      <c r="R221" s="164"/>
      <c r="S221" s="164"/>
      <c r="T221" s="164"/>
      <c r="U221" s="164"/>
      <c r="V221" s="164"/>
      <c r="W221" s="164"/>
      <c r="X221" s="164"/>
      <c r="Y221" s="164"/>
      <c r="Z221" s="164"/>
      <c r="AA221" s="164"/>
      <c r="AB221" s="164"/>
      <c r="AC221" s="164"/>
      <c r="AD221" s="164"/>
      <c r="AE221" s="164"/>
      <c r="AF221" s="164"/>
      <c r="AG221" s="164"/>
      <c r="AH221" s="164"/>
      <c r="AI221" s="164"/>
      <c r="AJ221" s="164"/>
      <c r="AK221" s="164"/>
      <c r="AL221" s="164"/>
      <c r="AM221" s="164"/>
      <c r="AN221" s="164"/>
      <c r="AO221" s="164"/>
      <c r="AP221" s="164"/>
      <c r="AQ221" s="164"/>
      <c r="AR221" s="164"/>
      <c r="AS221" s="164"/>
      <c r="AT221" s="164"/>
      <c r="AU221" s="178"/>
    </row>
    <row r="222" spans="1:47" ht="60" customHeight="1" x14ac:dyDescent="0.35">
      <c r="A222" s="174" t="s">
        <v>4820</v>
      </c>
      <c r="B222" s="148" t="s">
        <v>4841</v>
      </c>
      <c r="C222" s="149" t="s">
        <v>4847</v>
      </c>
      <c r="D222" s="152" t="s">
        <v>4848</v>
      </c>
      <c r="E222" s="155" t="s">
        <v>4849</v>
      </c>
      <c r="F222" s="158" t="s">
        <v>4292</v>
      </c>
      <c r="G222" s="161" t="str">
        <f>IF(COUNTIF(H222:AU222,"&lt;&gt;")=0,"",SUMPRODUCT(((Recommendations[ImplStatus]="Implemented")+(Recommendations[ImplStatus]="Compensated"))*ISNUMBER(MATCH(Recommendations[Id],H222:AU222,0)))/COUNTIF(H222:AU222,"&lt;&gt;"))</f>
        <v/>
      </c>
      <c r="H222" s="164"/>
      <c r="I222" s="164"/>
      <c r="J222" s="164"/>
      <c r="K222" s="164"/>
      <c r="L222" s="164"/>
      <c r="M222" s="164"/>
      <c r="N222" s="164"/>
      <c r="O222" s="164"/>
      <c r="P222" s="164"/>
      <c r="Q222" s="164"/>
      <c r="R222" s="164"/>
      <c r="S222" s="164"/>
      <c r="T222" s="164"/>
      <c r="U222" s="164"/>
      <c r="V222" s="164"/>
      <c r="W222" s="164"/>
      <c r="X222" s="164"/>
      <c r="Y222" s="164"/>
      <c r="Z222" s="164"/>
      <c r="AA222" s="164"/>
      <c r="AB222" s="164"/>
      <c r="AC222" s="164"/>
      <c r="AD222" s="164"/>
      <c r="AE222" s="164"/>
      <c r="AF222" s="164"/>
      <c r="AG222" s="164"/>
      <c r="AH222" s="164"/>
      <c r="AI222" s="164"/>
      <c r="AJ222" s="164"/>
      <c r="AK222" s="164"/>
      <c r="AL222" s="164"/>
      <c r="AM222" s="164"/>
      <c r="AN222" s="164"/>
      <c r="AO222" s="164"/>
      <c r="AP222" s="164"/>
      <c r="AQ222" s="164"/>
      <c r="AR222" s="164"/>
      <c r="AS222" s="164"/>
      <c r="AT222" s="164"/>
      <c r="AU222" s="178"/>
    </row>
    <row r="223" spans="1:47" ht="60" customHeight="1" x14ac:dyDescent="0.35">
      <c r="A223" s="174" t="s">
        <v>4820</v>
      </c>
      <c r="B223" s="148" t="s">
        <v>4841</v>
      </c>
      <c r="C223" s="149" t="s">
        <v>4850</v>
      </c>
      <c r="D223" s="152" t="s">
        <v>4851</v>
      </c>
      <c r="E223" s="155" t="s">
        <v>4852</v>
      </c>
      <c r="F223" s="158" t="s">
        <v>4292</v>
      </c>
      <c r="G223" s="161" t="str">
        <f>IF(COUNTIF(H223:AU223,"&lt;&gt;")=0,"",SUMPRODUCT(((Recommendations[ImplStatus]="Implemented")+(Recommendations[ImplStatus]="Compensated"))*ISNUMBER(MATCH(Recommendations[Id],H223:AU223,0)))/COUNTIF(H223:AU223,"&lt;&gt;"))</f>
        <v/>
      </c>
      <c r="H223" s="164"/>
      <c r="I223" s="164"/>
      <c r="J223" s="164"/>
      <c r="K223" s="164"/>
      <c r="L223" s="164"/>
      <c r="M223" s="164"/>
      <c r="N223" s="164"/>
      <c r="O223" s="164"/>
      <c r="P223" s="164"/>
      <c r="Q223" s="164"/>
      <c r="R223" s="164"/>
      <c r="S223" s="164"/>
      <c r="T223" s="164"/>
      <c r="U223" s="164"/>
      <c r="V223" s="164"/>
      <c r="W223" s="164"/>
      <c r="X223" s="164"/>
      <c r="Y223" s="164"/>
      <c r="Z223" s="164"/>
      <c r="AA223" s="164"/>
      <c r="AB223" s="164"/>
      <c r="AC223" s="164"/>
      <c r="AD223" s="164"/>
      <c r="AE223" s="164"/>
      <c r="AF223" s="164"/>
      <c r="AG223" s="164"/>
      <c r="AH223" s="164"/>
      <c r="AI223" s="164"/>
      <c r="AJ223" s="164"/>
      <c r="AK223" s="164"/>
      <c r="AL223" s="164"/>
      <c r="AM223" s="164"/>
      <c r="AN223" s="164"/>
      <c r="AO223" s="164"/>
      <c r="AP223" s="164"/>
      <c r="AQ223" s="164"/>
      <c r="AR223" s="164"/>
      <c r="AS223" s="164"/>
      <c r="AT223" s="164"/>
      <c r="AU223" s="178"/>
    </row>
    <row r="224" spans="1:47" ht="60" customHeight="1" x14ac:dyDescent="0.35">
      <c r="A224" s="174" t="s">
        <v>4820</v>
      </c>
      <c r="B224" s="148" t="s">
        <v>4841</v>
      </c>
      <c r="C224" s="149" t="s">
        <v>4853</v>
      </c>
      <c r="D224" s="152" t="s">
        <v>4854</v>
      </c>
      <c r="E224" s="155" t="s">
        <v>4855</v>
      </c>
      <c r="F224" s="158" t="s">
        <v>4292</v>
      </c>
      <c r="G224" s="161" t="str">
        <f>IF(COUNTIF(H224:AU224,"&lt;&gt;")=0,"",SUMPRODUCT(((Recommendations[ImplStatus]="Implemented")+(Recommendations[ImplStatus]="Compensated"))*ISNUMBER(MATCH(Recommendations[Id],H224:AU224,0)))/COUNTIF(H224:AU224,"&lt;&gt;"))</f>
        <v/>
      </c>
      <c r="H224" s="164"/>
      <c r="I224" s="164"/>
      <c r="J224" s="164"/>
      <c r="K224" s="164"/>
      <c r="L224" s="164"/>
      <c r="M224" s="164"/>
      <c r="N224" s="164"/>
      <c r="O224" s="164"/>
      <c r="P224" s="164"/>
      <c r="Q224" s="164"/>
      <c r="R224" s="164"/>
      <c r="S224" s="164"/>
      <c r="T224" s="164"/>
      <c r="U224" s="164"/>
      <c r="V224" s="164"/>
      <c r="W224" s="164"/>
      <c r="X224" s="164"/>
      <c r="Y224" s="164"/>
      <c r="Z224" s="164"/>
      <c r="AA224" s="164"/>
      <c r="AB224" s="164"/>
      <c r="AC224" s="164"/>
      <c r="AD224" s="164"/>
      <c r="AE224" s="164"/>
      <c r="AF224" s="164"/>
      <c r="AG224" s="164"/>
      <c r="AH224" s="164"/>
      <c r="AI224" s="164"/>
      <c r="AJ224" s="164"/>
      <c r="AK224" s="164"/>
      <c r="AL224" s="164"/>
      <c r="AM224" s="164"/>
      <c r="AN224" s="164"/>
      <c r="AO224" s="164"/>
      <c r="AP224" s="164"/>
      <c r="AQ224" s="164"/>
      <c r="AR224" s="164"/>
      <c r="AS224" s="164"/>
      <c r="AT224" s="164"/>
      <c r="AU224" s="178"/>
    </row>
    <row r="225" spans="1:47" ht="60" customHeight="1" x14ac:dyDescent="0.35">
      <c r="A225" s="174" t="s">
        <v>4820</v>
      </c>
      <c r="B225" s="148" t="s">
        <v>4841</v>
      </c>
      <c r="C225" s="149" t="s">
        <v>4856</v>
      </c>
      <c r="D225" s="152" t="s">
        <v>4857</v>
      </c>
      <c r="E225" s="155" t="s">
        <v>4858</v>
      </c>
      <c r="F225" s="158" t="s">
        <v>4292</v>
      </c>
      <c r="G225" s="161" t="str">
        <f>IF(COUNTIF(H225:AU225,"&lt;&gt;")=0,"",SUMPRODUCT(((Recommendations[ImplStatus]="Implemented")+(Recommendations[ImplStatus]="Compensated"))*ISNUMBER(MATCH(Recommendations[Id],H225:AU225,0)))/COUNTIF(H225:AU225,"&lt;&gt;"))</f>
        <v/>
      </c>
      <c r="H225" s="164"/>
      <c r="I225" s="164"/>
      <c r="J225" s="164"/>
      <c r="K225" s="164"/>
      <c r="L225" s="164"/>
      <c r="M225" s="164"/>
      <c r="N225" s="164"/>
      <c r="O225" s="164"/>
      <c r="P225" s="164"/>
      <c r="Q225" s="164"/>
      <c r="R225" s="164"/>
      <c r="S225" s="164"/>
      <c r="T225" s="164"/>
      <c r="U225" s="164"/>
      <c r="V225" s="164"/>
      <c r="W225" s="164"/>
      <c r="X225" s="164"/>
      <c r="Y225" s="164"/>
      <c r="Z225" s="164"/>
      <c r="AA225" s="164"/>
      <c r="AB225" s="164"/>
      <c r="AC225" s="164"/>
      <c r="AD225" s="164"/>
      <c r="AE225" s="164"/>
      <c r="AF225" s="164"/>
      <c r="AG225" s="164"/>
      <c r="AH225" s="164"/>
      <c r="AI225" s="164"/>
      <c r="AJ225" s="164"/>
      <c r="AK225" s="164"/>
      <c r="AL225" s="164"/>
      <c r="AM225" s="164"/>
      <c r="AN225" s="164"/>
      <c r="AO225" s="164"/>
      <c r="AP225" s="164"/>
      <c r="AQ225" s="164"/>
      <c r="AR225" s="164"/>
      <c r="AS225" s="164"/>
      <c r="AT225" s="164"/>
      <c r="AU225" s="178"/>
    </row>
    <row r="226" spans="1:47" ht="60" customHeight="1" x14ac:dyDescent="0.35">
      <c r="A226" s="175" t="s">
        <v>4820</v>
      </c>
      <c r="B226" s="165" t="s">
        <v>4841</v>
      </c>
      <c r="C226" s="166" t="s">
        <v>4859</v>
      </c>
      <c r="D226" s="167" t="s">
        <v>4860</v>
      </c>
      <c r="E226" s="168" t="s">
        <v>4861</v>
      </c>
      <c r="F226" s="169" t="s">
        <v>4292</v>
      </c>
      <c r="G226" s="170" t="str">
        <f>IF(COUNTIF(H226:AU226,"&lt;&gt;")=0,"",SUMPRODUCT(((Recommendations[ImplStatus]="Implemented")+(Recommendations[ImplStatus]="Compensated"))*ISNUMBER(MATCH(Recommendations[Id],H226:AU226,0)))/COUNTIF(H226:AU226,"&lt;&gt;"))</f>
        <v/>
      </c>
      <c r="H226" s="171"/>
      <c r="I226" s="171"/>
      <c r="J226" s="171"/>
      <c r="K226" s="171"/>
      <c r="L226" s="171"/>
      <c r="M226" s="171"/>
      <c r="N226" s="171"/>
      <c r="O226" s="171"/>
      <c r="P226" s="171"/>
      <c r="Q226" s="171"/>
      <c r="R226" s="171"/>
      <c r="S226" s="171"/>
      <c r="T226" s="171"/>
      <c r="U226" s="171"/>
      <c r="V226" s="171"/>
      <c r="W226" s="171"/>
      <c r="X226" s="171"/>
      <c r="Y226" s="171"/>
      <c r="Z226" s="171"/>
      <c r="AA226" s="171"/>
      <c r="AB226" s="171"/>
      <c r="AC226" s="171"/>
      <c r="AD226" s="171"/>
      <c r="AE226" s="171"/>
      <c r="AF226" s="171"/>
      <c r="AG226" s="171"/>
      <c r="AH226" s="171"/>
      <c r="AI226" s="171"/>
      <c r="AJ226" s="171"/>
      <c r="AK226" s="171"/>
      <c r="AL226" s="171"/>
      <c r="AM226" s="171"/>
      <c r="AN226" s="171"/>
      <c r="AO226" s="171"/>
      <c r="AP226" s="171"/>
      <c r="AQ226" s="171"/>
      <c r="AR226" s="171"/>
      <c r="AS226" s="171"/>
      <c r="AT226" s="171"/>
      <c r="AU226" s="179"/>
    </row>
    <row r="230" spans="1:47" ht="32" customHeight="1" x14ac:dyDescent="0.35">
      <c r="A230" s="262" t="s">
        <v>2411</v>
      </c>
      <c r="B230" s="262"/>
      <c r="C230" s="262"/>
      <c r="D230" s="262"/>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IFERROR(INDEX('Recommendations'!$J$2:$J$415, MATCH(H2,'Recommendations'!$B$2:$B$415,0))="Implemented", FALSE))</xm:f>
            <x14:dxf>
              <font>
                <color rgb="FF000000"/>
              </font>
              <fill>
                <patternFill>
                  <bgColor rgb="FF3C7D22"/>
                </patternFill>
              </fill>
            </x14:dxf>
          </x14:cfRule>
          <x14:cfRule type="expression" priority="2" id="{00000000-000E-0000-0700-000002000000}">
            <xm:f>AND(H2&lt;&gt;"", IFERROR(INDEX('Recommendations'!$J$2:$J$415, MATCH(H2,'Recommendations'!$B$2:$B$415,0))="Compensated", FALSE))</xm:f>
            <x14:dxf>
              <font>
                <color rgb="FF000000"/>
              </font>
              <fill>
                <patternFill>
                  <bgColor rgb="FFC6E0B4"/>
                </patternFill>
              </fill>
            </x14:dxf>
          </x14:cfRule>
          <x14:cfRule type="expression" priority="3" id="{00000000-000E-0000-0700-000003000000}">
            <xm:f>AND(H2&lt;&gt;"", IFERROR(INDEX('Recommendations'!$J$2:$J$415, MATCH(H2,'Recommendations'!$B$2:$B$415,0))="Testing", FALSE))</xm:f>
            <x14:dxf>
              <font>
                <color rgb="FF000000"/>
              </font>
              <fill>
                <patternFill>
                  <bgColor rgb="FFFFC000"/>
                </patternFill>
              </fill>
            </x14:dxf>
          </x14:cfRule>
          <x14:cfRule type="expression" priority="4" id="{00000000-000E-0000-0700-000004000000}">
            <xm:f>AND(H2&lt;&gt;"", IFERROR(INDEX('Recommendations'!$J$2:$J$415, MATCH(H2,'Recommendations'!$B$2:$B$415,0))="Failed", FALSE))</xm:f>
            <x14:dxf>
              <font>
                <color rgb="FF000000"/>
              </font>
              <fill>
                <patternFill>
                  <bgColor rgb="FFD82891"/>
                </patternFill>
              </fill>
            </x14:dxf>
          </x14:cfRule>
          <x14:cfRule type="expression" priority="5" id="{00000000-000E-0000-0700-000005000000}">
            <xm:f>AND(H2&lt;&gt;"", IFERROR(INDEX('Recommendations'!$J$2:$J$415, MATCH(H2,'Recommendations'!$B$2:$B$415,0))="Risk Accepted", FALSE))</xm:f>
            <x14:dxf>
              <font>
                <color rgb="FF000000"/>
              </font>
              <fill>
                <patternFill>
                  <bgColor rgb="FFD9D9D9"/>
                </patternFill>
              </fill>
            </x14:dxf>
          </x14:cfRule>
          <x14:cfRule type="expression" priority="6" id="{00000000-000E-0000-0700-000006000000}">
            <xm:f>AND(H2&lt;&gt;"", IFERROR(INDEX('Recommendations'!$J$2:$J$415, MATCH(H2,'Recommendations'!$B$2:$B$415,0))="N/A",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3" t="s">
        <v>4279</v>
      </c>
      <c r="B1" s="204" t="s">
        <v>4862</v>
      </c>
      <c r="C1" s="204" t="s">
        <v>4863</v>
      </c>
      <c r="D1" s="204" t="s">
        <v>4864</v>
      </c>
      <c r="E1" s="204" t="s">
        <v>3588</v>
      </c>
      <c r="F1" s="204" t="s">
        <v>2647</v>
      </c>
      <c r="G1" s="204" t="s">
        <v>2648</v>
      </c>
      <c r="H1" s="204" t="s">
        <v>2649</v>
      </c>
      <c r="I1" s="204" t="s">
        <v>2650</v>
      </c>
      <c r="J1" s="204" t="s">
        <v>2651</v>
      </c>
      <c r="K1" s="204" t="s">
        <v>2652</v>
      </c>
      <c r="L1" s="204" t="s">
        <v>2653</v>
      </c>
      <c r="M1" s="204" t="s">
        <v>2654</v>
      </c>
      <c r="N1" s="204" t="s">
        <v>2655</v>
      </c>
      <c r="O1" s="204" t="s">
        <v>2656</v>
      </c>
      <c r="P1" s="204" t="s">
        <v>2657</v>
      </c>
      <c r="Q1" s="204" t="s">
        <v>2658</v>
      </c>
      <c r="R1" s="204" t="s">
        <v>2659</v>
      </c>
      <c r="S1" s="204" t="s">
        <v>2660</v>
      </c>
      <c r="T1" s="204" t="s">
        <v>2661</v>
      </c>
      <c r="U1" s="204" t="s">
        <v>2662</v>
      </c>
      <c r="V1" s="204" t="s">
        <v>2663</v>
      </c>
      <c r="W1" s="204" t="s">
        <v>2664</v>
      </c>
      <c r="X1" s="204" t="s">
        <v>2665</v>
      </c>
      <c r="Y1" s="204" t="s">
        <v>2666</v>
      </c>
      <c r="Z1" s="204" t="s">
        <v>2667</v>
      </c>
      <c r="AA1" s="204" t="s">
        <v>2668</v>
      </c>
      <c r="AB1" s="204" t="s">
        <v>2669</v>
      </c>
      <c r="AC1" s="204" t="s">
        <v>2670</v>
      </c>
      <c r="AD1" s="204" t="s">
        <v>2671</v>
      </c>
      <c r="AE1" s="204" t="s">
        <v>2672</v>
      </c>
      <c r="AF1" s="204" t="s">
        <v>2673</v>
      </c>
      <c r="AG1" s="204" t="s">
        <v>2674</v>
      </c>
      <c r="AH1" s="204" t="s">
        <v>2675</v>
      </c>
      <c r="AI1" s="204" t="s">
        <v>2676</v>
      </c>
      <c r="AJ1" s="204" t="s">
        <v>2677</v>
      </c>
      <c r="AK1" s="204" t="s">
        <v>2678</v>
      </c>
      <c r="AL1" s="204" t="s">
        <v>2679</v>
      </c>
      <c r="AM1" s="204" t="s">
        <v>2680</v>
      </c>
      <c r="AN1" s="204" t="s">
        <v>2681</v>
      </c>
      <c r="AO1" s="204" t="s">
        <v>2682</v>
      </c>
      <c r="AP1" s="204" t="s">
        <v>2683</v>
      </c>
      <c r="AQ1" s="204" t="s">
        <v>2684</v>
      </c>
      <c r="AR1" s="204" t="s">
        <v>2685</v>
      </c>
      <c r="AS1" s="204" t="s">
        <v>2686</v>
      </c>
      <c r="AT1" s="205" t="s">
        <v>2687</v>
      </c>
    </row>
    <row r="2" spans="1:46" ht="60" customHeight="1" outlineLevel="1" x14ac:dyDescent="0.35">
      <c r="A2" s="197" t="s">
        <v>2490</v>
      </c>
      <c r="B2" s="183" t="s">
        <v>4865</v>
      </c>
      <c r="C2" s="183"/>
      <c r="D2" s="186" t="s">
        <v>4866</v>
      </c>
      <c r="E2" s="186"/>
      <c r="F2" s="188" t="str">
        <f>IF(COUNTIF(G2:AT2,"&lt;&gt;")=0,"",SUMPRODUCT(((Recommendations[ImplStatus]="Implemented")+(Recommendations[ImplStatus]="Compensated"))*ISNUMBER(MATCH(Recommendations[Id],G2:AT2,0)))/COUNTIF(G2:AT2,"&lt;&gt;"))</f>
        <v/>
      </c>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c r="AK2" s="190"/>
      <c r="AL2" s="190"/>
      <c r="AM2" s="190"/>
      <c r="AN2" s="190"/>
      <c r="AO2" s="190"/>
      <c r="AP2" s="190"/>
      <c r="AQ2" s="190"/>
      <c r="AR2" s="190"/>
      <c r="AS2" s="190"/>
      <c r="AT2" s="200"/>
    </row>
    <row r="3" spans="1:46" ht="60" customHeight="1" x14ac:dyDescent="0.35">
      <c r="A3" s="198" t="s">
        <v>2490</v>
      </c>
      <c r="B3" s="184" t="s">
        <v>4865</v>
      </c>
      <c r="C3" s="185" t="s">
        <v>4867</v>
      </c>
      <c r="D3" s="187" t="s">
        <v>4868</v>
      </c>
      <c r="E3" s="187" t="s">
        <v>4869</v>
      </c>
      <c r="F3" s="189" t="str">
        <f>IF(COUNTIF(G3:AT3,"&lt;&gt;")=0,"",SUMPRODUCT(((Recommendations[ImplStatus]="Implemented")+(Recommendations[ImplStatus]="Compensated"))*ISNUMBER(MATCH(Recommendations[Id],G3:AT3,0)))/COUNTIF(G3:AT3,"&lt;&gt;"))</f>
        <v/>
      </c>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1"/>
      <c r="AJ3" s="191"/>
      <c r="AK3" s="191"/>
      <c r="AL3" s="191"/>
      <c r="AM3" s="191"/>
      <c r="AN3" s="191"/>
      <c r="AO3" s="191"/>
      <c r="AP3" s="191"/>
      <c r="AQ3" s="191"/>
      <c r="AR3" s="191"/>
      <c r="AS3" s="191"/>
      <c r="AT3" s="201"/>
    </row>
    <row r="4" spans="1:46" ht="60" customHeight="1" x14ac:dyDescent="0.35">
      <c r="A4" s="198" t="s">
        <v>2490</v>
      </c>
      <c r="B4" s="184" t="s">
        <v>4865</v>
      </c>
      <c r="C4" s="185" t="s">
        <v>4870</v>
      </c>
      <c r="D4" s="187" t="s">
        <v>4871</v>
      </c>
      <c r="E4" s="187" t="s">
        <v>4872</v>
      </c>
      <c r="F4" s="189" t="str">
        <f>IF(COUNTIF(G4:AT4,"&lt;&gt;")=0,"",SUMPRODUCT(((Recommendations[ImplStatus]="Implemented")+(Recommendations[ImplStatus]="Compensated"))*ISNUMBER(MATCH(Recommendations[Id],G4:AT4,0)))/COUNTIF(G4:AT4,"&lt;&gt;"))</f>
        <v/>
      </c>
      <c r="G4" s="191"/>
      <c r="H4" s="191"/>
      <c r="I4" s="191"/>
      <c r="J4" s="191"/>
      <c r="K4" s="191"/>
      <c r="L4" s="191"/>
      <c r="M4" s="191"/>
      <c r="N4" s="191"/>
      <c r="O4" s="191"/>
      <c r="P4" s="191"/>
      <c r="Q4" s="191"/>
      <c r="R4" s="191"/>
      <c r="S4" s="191"/>
      <c r="T4" s="191"/>
      <c r="U4" s="191"/>
      <c r="V4" s="191"/>
      <c r="W4" s="191"/>
      <c r="X4" s="191"/>
      <c r="Y4" s="191"/>
      <c r="Z4" s="191"/>
      <c r="AA4" s="191"/>
      <c r="AB4" s="191"/>
      <c r="AC4" s="191"/>
      <c r="AD4" s="191"/>
      <c r="AE4" s="191"/>
      <c r="AF4" s="191"/>
      <c r="AG4" s="191"/>
      <c r="AH4" s="191"/>
      <c r="AI4" s="191"/>
      <c r="AJ4" s="191"/>
      <c r="AK4" s="191"/>
      <c r="AL4" s="191"/>
      <c r="AM4" s="191"/>
      <c r="AN4" s="191"/>
      <c r="AO4" s="191"/>
      <c r="AP4" s="191"/>
      <c r="AQ4" s="191"/>
      <c r="AR4" s="191"/>
      <c r="AS4" s="191"/>
      <c r="AT4" s="201"/>
    </row>
    <row r="5" spans="1:46" ht="60" customHeight="1" x14ac:dyDescent="0.35">
      <c r="A5" s="198" t="s">
        <v>2490</v>
      </c>
      <c r="B5" s="184" t="s">
        <v>4865</v>
      </c>
      <c r="C5" s="185" t="s">
        <v>4873</v>
      </c>
      <c r="D5" s="187" t="s">
        <v>4874</v>
      </c>
      <c r="E5" s="187" t="s">
        <v>4875</v>
      </c>
      <c r="F5" s="189" t="str">
        <f>IF(COUNTIF(G5:AT5,"&lt;&gt;")=0,"",SUMPRODUCT(((Recommendations[ImplStatus]="Implemented")+(Recommendations[ImplStatus]="Compensated"))*ISNUMBER(MATCH(Recommendations[Id],G5:AT5,0)))/COUNTIF(G5:AT5,"&lt;&gt;"))</f>
        <v/>
      </c>
      <c r="G5" s="191"/>
      <c r="H5" s="191"/>
      <c r="I5" s="191"/>
      <c r="J5" s="191"/>
      <c r="K5" s="191"/>
      <c r="L5" s="191"/>
      <c r="M5" s="191"/>
      <c r="N5" s="191"/>
      <c r="O5" s="191"/>
      <c r="P5" s="191"/>
      <c r="Q5" s="191"/>
      <c r="R5" s="191"/>
      <c r="S5" s="191"/>
      <c r="T5" s="191"/>
      <c r="U5" s="191"/>
      <c r="V5" s="191"/>
      <c r="W5" s="191"/>
      <c r="X5" s="191"/>
      <c r="Y5" s="191"/>
      <c r="Z5" s="191"/>
      <c r="AA5" s="191"/>
      <c r="AB5" s="191"/>
      <c r="AC5" s="191"/>
      <c r="AD5" s="191"/>
      <c r="AE5" s="191"/>
      <c r="AF5" s="191"/>
      <c r="AG5" s="191"/>
      <c r="AH5" s="191"/>
      <c r="AI5" s="191"/>
      <c r="AJ5" s="191"/>
      <c r="AK5" s="191"/>
      <c r="AL5" s="191"/>
      <c r="AM5" s="191"/>
      <c r="AN5" s="191"/>
      <c r="AO5" s="191"/>
      <c r="AP5" s="191"/>
      <c r="AQ5" s="191"/>
      <c r="AR5" s="191"/>
      <c r="AS5" s="191"/>
      <c r="AT5" s="201"/>
    </row>
    <row r="6" spans="1:46" ht="60" customHeight="1" x14ac:dyDescent="0.35">
      <c r="A6" s="198" t="s">
        <v>2490</v>
      </c>
      <c r="B6" s="184" t="s">
        <v>4865</v>
      </c>
      <c r="C6" s="185" t="s">
        <v>4876</v>
      </c>
      <c r="D6" s="187" t="s">
        <v>4877</v>
      </c>
      <c r="E6" s="187" t="s">
        <v>4878</v>
      </c>
      <c r="F6" s="189" t="str">
        <f>IF(COUNTIF(G6:AT6,"&lt;&gt;")=0,"",SUMPRODUCT(((Recommendations[ImplStatus]="Implemented")+(Recommendations[ImplStatus]="Compensated"))*ISNUMBER(MATCH(Recommendations[Id],G6:AT6,0)))/COUNTIF(G6:AT6,"&lt;&gt;"))</f>
        <v/>
      </c>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191"/>
      <c r="AN6" s="191"/>
      <c r="AO6" s="191"/>
      <c r="AP6" s="191"/>
      <c r="AQ6" s="191"/>
      <c r="AR6" s="191"/>
      <c r="AS6" s="191"/>
      <c r="AT6" s="201"/>
    </row>
    <row r="7" spans="1:46" ht="60" customHeight="1" x14ac:dyDescent="0.35">
      <c r="A7" s="198" t="s">
        <v>2490</v>
      </c>
      <c r="B7" s="184" t="s">
        <v>4865</v>
      </c>
      <c r="C7" s="185" t="s">
        <v>4879</v>
      </c>
      <c r="D7" s="187" t="s">
        <v>4880</v>
      </c>
      <c r="E7" s="187" t="s">
        <v>4881</v>
      </c>
      <c r="F7" s="189" t="str">
        <f>IF(COUNTIF(G7:AT7,"&lt;&gt;")=0,"",SUMPRODUCT(((Recommendations[ImplStatus]="Implemented")+(Recommendations[ImplStatus]="Compensated"))*ISNUMBER(MATCH(Recommendations[Id],G7:AT7,0)))/COUNTIF(G7:AT7,"&lt;&gt;"))</f>
        <v/>
      </c>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c r="AN7" s="191"/>
      <c r="AO7" s="191"/>
      <c r="AP7" s="191"/>
      <c r="AQ7" s="191"/>
      <c r="AR7" s="191"/>
      <c r="AS7" s="191"/>
      <c r="AT7" s="201"/>
    </row>
    <row r="8" spans="1:46" ht="60" customHeight="1" x14ac:dyDescent="0.35">
      <c r="A8" s="198" t="s">
        <v>2490</v>
      </c>
      <c r="B8" s="184" t="s">
        <v>4865</v>
      </c>
      <c r="C8" s="185" t="s">
        <v>4882</v>
      </c>
      <c r="D8" s="187" t="s">
        <v>4883</v>
      </c>
      <c r="E8" s="187" t="s">
        <v>4884</v>
      </c>
      <c r="F8" s="189" t="str">
        <f>IF(COUNTIF(G8:AT8,"&lt;&gt;")=0,"",SUMPRODUCT(((Recommendations[ImplStatus]="Implemented")+(Recommendations[ImplStatus]="Compensated"))*ISNUMBER(MATCH(Recommendations[Id],G8:AT8,0)))/COUNTIF(G8:AT8,"&lt;&gt;"))</f>
        <v/>
      </c>
      <c r="G8" s="191"/>
      <c r="H8" s="191"/>
      <c r="I8" s="191"/>
      <c r="J8" s="191"/>
      <c r="K8" s="191"/>
      <c r="L8" s="191"/>
      <c r="M8" s="191"/>
      <c r="N8" s="191"/>
      <c r="O8" s="191"/>
      <c r="P8" s="191"/>
      <c r="Q8" s="191"/>
      <c r="R8" s="191"/>
      <c r="S8" s="191"/>
      <c r="T8" s="191"/>
      <c r="U8" s="191"/>
      <c r="V8" s="191"/>
      <c r="W8" s="191"/>
      <c r="X8" s="191"/>
      <c r="Y8" s="191"/>
      <c r="Z8" s="191"/>
      <c r="AA8" s="191"/>
      <c r="AB8" s="191"/>
      <c r="AC8" s="191"/>
      <c r="AD8" s="191"/>
      <c r="AE8" s="191"/>
      <c r="AF8" s="191"/>
      <c r="AG8" s="191"/>
      <c r="AH8" s="191"/>
      <c r="AI8" s="191"/>
      <c r="AJ8" s="191"/>
      <c r="AK8" s="191"/>
      <c r="AL8" s="191"/>
      <c r="AM8" s="191"/>
      <c r="AN8" s="191"/>
      <c r="AO8" s="191"/>
      <c r="AP8" s="191"/>
      <c r="AQ8" s="191"/>
      <c r="AR8" s="191"/>
      <c r="AS8" s="191"/>
      <c r="AT8" s="201"/>
    </row>
    <row r="9" spans="1:46" ht="60" customHeight="1" x14ac:dyDescent="0.35">
      <c r="A9" s="198" t="s">
        <v>2490</v>
      </c>
      <c r="B9" s="184" t="s">
        <v>4865</v>
      </c>
      <c r="C9" s="185" t="s">
        <v>4885</v>
      </c>
      <c r="D9" s="187" t="s">
        <v>4886</v>
      </c>
      <c r="E9" s="187" t="s">
        <v>4887</v>
      </c>
      <c r="F9" s="189" t="str">
        <f>IF(COUNTIF(G9:AT9,"&lt;&gt;")=0,"",SUMPRODUCT(((Recommendations[ImplStatus]="Implemented")+(Recommendations[ImplStatus]="Compensated"))*ISNUMBER(MATCH(Recommendations[Id],G9:AT9,0)))/COUNTIF(G9:AT9,"&lt;&gt;"))</f>
        <v/>
      </c>
      <c r="G9" s="191"/>
      <c r="H9" s="191"/>
      <c r="I9" s="191"/>
      <c r="J9" s="191"/>
      <c r="K9" s="191"/>
      <c r="L9" s="191"/>
      <c r="M9" s="191"/>
      <c r="N9" s="191"/>
      <c r="O9" s="191"/>
      <c r="P9" s="191"/>
      <c r="Q9" s="191"/>
      <c r="R9" s="191"/>
      <c r="S9" s="191"/>
      <c r="T9" s="191"/>
      <c r="U9" s="191"/>
      <c r="V9" s="191"/>
      <c r="W9" s="191"/>
      <c r="X9" s="191"/>
      <c r="Y9" s="191"/>
      <c r="Z9" s="191"/>
      <c r="AA9" s="191"/>
      <c r="AB9" s="191"/>
      <c r="AC9" s="191"/>
      <c r="AD9" s="191"/>
      <c r="AE9" s="191"/>
      <c r="AF9" s="191"/>
      <c r="AG9" s="191"/>
      <c r="AH9" s="191"/>
      <c r="AI9" s="191"/>
      <c r="AJ9" s="191"/>
      <c r="AK9" s="191"/>
      <c r="AL9" s="191"/>
      <c r="AM9" s="191"/>
      <c r="AN9" s="191"/>
      <c r="AO9" s="191"/>
      <c r="AP9" s="191"/>
      <c r="AQ9" s="191"/>
      <c r="AR9" s="191"/>
      <c r="AS9" s="191"/>
      <c r="AT9" s="201"/>
    </row>
    <row r="10" spans="1:46" ht="60" customHeight="1" x14ac:dyDescent="0.35">
      <c r="A10" s="198" t="s">
        <v>2490</v>
      </c>
      <c r="B10" s="184" t="s">
        <v>4865</v>
      </c>
      <c r="C10" s="185" t="s">
        <v>4888</v>
      </c>
      <c r="D10" s="187" t="s">
        <v>4889</v>
      </c>
      <c r="E10" s="187" t="s">
        <v>4890</v>
      </c>
      <c r="F10" s="189" t="str">
        <f>IF(COUNTIF(G10:AT10,"&lt;&gt;")=0,"",SUMPRODUCT(((Recommendations[ImplStatus]="Implemented")+(Recommendations[ImplStatus]="Compensated"))*ISNUMBER(MATCH(Recommendations[Id],G10:AT10,0)))/COUNTIF(G10:AT10,"&lt;&gt;"))</f>
        <v/>
      </c>
      <c r="G10" s="191"/>
      <c r="H10" s="191"/>
      <c r="I10" s="191"/>
      <c r="J10" s="191"/>
      <c r="K10" s="191"/>
      <c r="L10" s="191"/>
      <c r="M10" s="191"/>
      <c r="N10" s="191"/>
      <c r="O10" s="191"/>
      <c r="P10" s="191"/>
      <c r="Q10" s="191"/>
      <c r="R10" s="191"/>
      <c r="S10" s="191"/>
      <c r="T10" s="191"/>
      <c r="U10" s="191"/>
      <c r="V10" s="191"/>
      <c r="W10" s="191"/>
      <c r="X10" s="191"/>
      <c r="Y10" s="191"/>
      <c r="Z10" s="191"/>
      <c r="AA10" s="191"/>
      <c r="AB10" s="191"/>
      <c r="AC10" s="191"/>
      <c r="AD10" s="191"/>
      <c r="AE10" s="191"/>
      <c r="AF10" s="191"/>
      <c r="AG10" s="191"/>
      <c r="AH10" s="191"/>
      <c r="AI10" s="191"/>
      <c r="AJ10" s="191"/>
      <c r="AK10" s="191"/>
      <c r="AL10" s="191"/>
      <c r="AM10" s="191"/>
      <c r="AN10" s="191"/>
      <c r="AO10" s="191"/>
      <c r="AP10" s="191"/>
      <c r="AQ10" s="191"/>
      <c r="AR10" s="191"/>
      <c r="AS10" s="191"/>
      <c r="AT10" s="201"/>
    </row>
    <row r="11" spans="1:46" ht="60" customHeight="1" x14ac:dyDescent="0.35">
      <c r="A11" s="198" t="s">
        <v>2490</v>
      </c>
      <c r="B11" s="184" t="s">
        <v>4865</v>
      </c>
      <c r="C11" s="185" t="s">
        <v>4891</v>
      </c>
      <c r="D11" s="187" t="s">
        <v>4892</v>
      </c>
      <c r="E11" s="187" t="s">
        <v>4893</v>
      </c>
      <c r="F11" s="189" t="str">
        <f>IF(COUNTIF(G11:AT11,"&lt;&gt;")=0,"",SUMPRODUCT(((Recommendations[ImplStatus]="Implemented")+(Recommendations[ImplStatus]="Compensated"))*ISNUMBER(MATCH(Recommendations[Id],G11:AT11,0)))/COUNTIF(G11:AT11,"&lt;&gt;"))</f>
        <v/>
      </c>
      <c r="G11" s="191"/>
      <c r="H11" s="191"/>
      <c r="I11" s="191"/>
      <c r="J11" s="191"/>
      <c r="K11" s="191"/>
      <c r="L11" s="191"/>
      <c r="M11" s="191"/>
      <c r="N11" s="191"/>
      <c r="O11" s="191"/>
      <c r="P11" s="191"/>
      <c r="Q11" s="191"/>
      <c r="R11" s="191"/>
      <c r="S11" s="191"/>
      <c r="T11" s="191"/>
      <c r="U11" s="191"/>
      <c r="V11" s="191"/>
      <c r="W11" s="191"/>
      <c r="X11" s="191"/>
      <c r="Y11" s="191"/>
      <c r="Z11" s="191"/>
      <c r="AA11" s="191"/>
      <c r="AB11" s="191"/>
      <c r="AC11" s="191"/>
      <c r="AD11" s="191"/>
      <c r="AE11" s="191"/>
      <c r="AF11" s="191"/>
      <c r="AG11" s="191"/>
      <c r="AH11" s="191"/>
      <c r="AI11" s="191"/>
      <c r="AJ11" s="191"/>
      <c r="AK11" s="191"/>
      <c r="AL11" s="191"/>
      <c r="AM11" s="191"/>
      <c r="AN11" s="191"/>
      <c r="AO11" s="191"/>
      <c r="AP11" s="191"/>
      <c r="AQ11" s="191"/>
      <c r="AR11" s="191"/>
      <c r="AS11" s="191"/>
      <c r="AT11" s="201"/>
    </row>
    <row r="12" spans="1:46" ht="60" customHeight="1" x14ac:dyDescent="0.35">
      <c r="A12" s="198" t="s">
        <v>2490</v>
      </c>
      <c r="B12" s="184" t="s">
        <v>4865</v>
      </c>
      <c r="C12" s="185" t="s">
        <v>4894</v>
      </c>
      <c r="D12" s="187" t="s">
        <v>4895</v>
      </c>
      <c r="E12" s="187" t="s">
        <v>4896</v>
      </c>
      <c r="F12" s="189" t="str">
        <f>IF(COUNTIF(G12:AT12,"&lt;&gt;")=0,"",SUMPRODUCT(((Recommendations[ImplStatus]="Implemented")+(Recommendations[ImplStatus]="Compensated"))*ISNUMBER(MATCH(Recommendations[Id],G12:AT12,0)))/COUNTIF(G12:AT12,"&lt;&gt;"))</f>
        <v/>
      </c>
      <c r="G12" s="191"/>
      <c r="H12" s="191"/>
      <c r="I12" s="191"/>
      <c r="J12" s="191"/>
      <c r="K12" s="191"/>
      <c r="L12" s="191"/>
      <c r="M12" s="191"/>
      <c r="N12" s="191"/>
      <c r="O12" s="191"/>
      <c r="P12" s="191"/>
      <c r="Q12" s="191"/>
      <c r="R12" s="191"/>
      <c r="S12" s="191"/>
      <c r="T12" s="191"/>
      <c r="U12" s="191"/>
      <c r="V12" s="191"/>
      <c r="W12" s="191"/>
      <c r="X12" s="191"/>
      <c r="Y12" s="191"/>
      <c r="Z12" s="191"/>
      <c r="AA12" s="191"/>
      <c r="AB12" s="191"/>
      <c r="AC12" s="191"/>
      <c r="AD12" s="191"/>
      <c r="AE12" s="191"/>
      <c r="AF12" s="191"/>
      <c r="AG12" s="191"/>
      <c r="AH12" s="191"/>
      <c r="AI12" s="191"/>
      <c r="AJ12" s="191"/>
      <c r="AK12" s="191"/>
      <c r="AL12" s="191"/>
      <c r="AM12" s="191"/>
      <c r="AN12" s="191"/>
      <c r="AO12" s="191"/>
      <c r="AP12" s="191"/>
      <c r="AQ12" s="191"/>
      <c r="AR12" s="191"/>
      <c r="AS12" s="191"/>
      <c r="AT12" s="201"/>
    </row>
    <row r="13" spans="1:46" ht="60" customHeight="1" x14ac:dyDescent="0.35">
      <c r="A13" s="198" t="s">
        <v>2490</v>
      </c>
      <c r="B13" s="184" t="s">
        <v>4865</v>
      </c>
      <c r="C13" s="185" t="s">
        <v>4897</v>
      </c>
      <c r="D13" s="187" t="s">
        <v>4898</v>
      </c>
      <c r="E13" s="187" t="s">
        <v>4899</v>
      </c>
      <c r="F13" s="189" t="str">
        <f>IF(COUNTIF(G13:AT13,"&lt;&gt;")=0,"",SUMPRODUCT(((Recommendations[ImplStatus]="Implemented")+(Recommendations[ImplStatus]="Compensated"))*ISNUMBER(MATCH(Recommendations[Id],G13:AT13,0)))/COUNTIF(G13:AT13,"&lt;&gt;"))</f>
        <v/>
      </c>
      <c r="G13" s="191"/>
      <c r="H13" s="191"/>
      <c r="I13" s="191"/>
      <c r="J13" s="191"/>
      <c r="K13" s="191"/>
      <c r="L13" s="191"/>
      <c r="M13" s="191"/>
      <c r="N13" s="191"/>
      <c r="O13" s="191"/>
      <c r="P13" s="191"/>
      <c r="Q13" s="191"/>
      <c r="R13" s="191"/>
      <c r="S13" s="191"/>
      <c r="T13" s="191"/>
      <c r="U13" s="191"/>
      <c r="V13" s="191"/>
      <c r="W13" s="191"/>
      <c r="X13" s="191"/>
      <c r="Y13" s="191"/>
      <c r="Z13" s="191"/>
      <c r="AA13" s="191"/>
      <c r="AB13" s="191"/>
      <c r="AC13" s="191"/>
      <c r="AD13" s="191"/>
      <c r="AE13" s="191"/>
      <c r="AF13" s="191"/>
      <c r="AG13" s="191"/>
      <c r="AH13" s="191"/>
      <c r="AI13" s="191"/>
      <c r="AJ13" s="191"/>
      <c r="AK13" s="191"/>
      <c r="AL13" s="191"/>
      <c r="AM13" s="191"/>
      <c r="AN13" s="191"/>
      <c r="AO13" s="191"/>
      <c r="AP13" s="191"/>
      <c r="AQ13" s="191"/>
      <c r="AR13" s="191"/>
      <c r="AS13" s="191"/>
      <c r="AT13" s="201"/>
    </row>
    <row r="14" spans="1:46" ht="60" customHeight="1" x14ac:dyDescent="0.35">
      <c r="A14" s="198" t="s">
        <v>2490</v>
      </c>
      <c r="B14" s="184" t="s">
        <v>4865</v>
      </c>
      <c r="C14" s="185" t="s">
        <v>4900</v>
      </c>
      <c r="D14" s="187" t="s">
        <v>4901</v>
      </c>
      <c r="E14" s="187" t="s">
        <v>4902</v>
      </c>
      <c r="F14" s="189" t="str">
        <f>IF(COUNTIF(G14:AT14,"&lt;&gt;")=0,"",SUMPRODUCT(((Recommendations[ImplStatus]="Implemented")+(Recommendations[ImplStatus]="Compensated"))*ISNUMBER(MATCH(Recommendations[Id],G14:AT14,0)))/COUNTIF(G14:AT14,"&lt;&gt;"))</f>
        <v/>
      </c>
      <c r="G14" s="191"/>
      <c r="H14" s="191"/>
      <c r="I14" s="191"/>
      <c r="J14" s="191"/>
      <c r="K14" s="191"/>
      <c r="L14" s="191"/>
      <c r="M14" s="191"/>
      <c r="N14" s="191"/>
      <c r="O14" s="191"/>
      <c r="P14" s="191"/>
      <c r="Q14" s="191"/>
      <c r="R14" s="191"/>
      <c r="S14" s="191"/>
      <c r="T14" s="191"/>
      <c r="U14" s="191"/>
      <c r="V14" s="191"/>
      <c r="W14" s="191"/>
      <c r="X14" s="191"/>
      <c r="Y14" s="191"/>
      <c r="Z14" s="191"/>
      <c r="AA14" s="191"/>
      <c r="AB14" s="191"/>
      <c r="AC14" s="191"/>
      <c r="AD14" s="191"/>
      <c r="AE14" s="191"/>
      <c r="AF14" s="191"/>
      <c r="AG14" s="191"/>
      <c r="AH14" s="191"/>
      <c r="AI14" s="191"/>
      <c r="AJ14" s="191"/>
      <c r="AK14" s="191"/>
      <c r="AL14" s="191"/>
      <c r="AM14" s="191"/>
      <c r="AN14" s="191"/>
      <c r="AO14" s="191"/>
      <c r="AP14" s="191"/>
      <c r="AQ14" s="191"/>
      <c r="AR14" s="191"/>
      <c r="AS14" s="191"/>
      <c r="AT14" s="201"/>
    </row>
    <row r="15" spans="1:46" ht="60" customHeight="1" x14ac:dyDescent="0.35">
      <c r="A15" s="198" t="s">
        <v>2490</v>
      </c>
      <c r="B15" s="184" t="s">
        <v>4865</v>
      </c>
      <c r="C15" s="185" t="s">
        <v>4903</v>
      </c>
      <c r="D15" s="187" t="s">
        <v>4904</v>
      </c>
      <c r="E15" s="187" t="s">
        <v>4905</v>
      </c>
      <c r="F15" s="189" t="str">
        <f>IF(COUNTIF(G15:AT15,"&lt;&gt;")=0,"",SUMPRODUCT(((Recommendations[ImplStatus]="Implemented")+(Recommendations[ImplStatus]="Compensated"))*ISNUMBER(MATCH(Recommendations[Id],G15:AT15,0)))/COUNTIF(G15:AT15,"&lt;&gt;"))</f>
        <v/>
      </c>
      <c r="G15" s="191"/>
      <c r="H15" s="191"/>
      <c r="I15" s="191"/>
      <c r="J15" s="191"/>
      <c r="K15" s="191"/>
      <c r="L15" s="191"/>
      <c r="M15" s="191"/>
      <c r="N15" s="191"/>
      <c r="O15" s="191"/>
      <c r="P15" s="191"/>
      <c r="Q15" s="191"/>
      <c r="R15" s="191"/>
      <c r="S15" s="191"/>
      <c r="T15" s="191"/>
      <c r="U15" s="191"/>
      <c r="V15" s="191"/>
      <c r="W15" s="191"/>
      <c r="X15" s="191"/>
      <c r="Y15" s="191"/>
      <c r="Z15" s="191"/>
      <c r="AA15" s="191"/>
      <c r="AB15" s="191"/>
      <c r="AC15" s="191"/>
      <c r="AD15" s="191"/>
      <c r="AE15" s="191"/>
      <c r="AF15" s="191"/>
      <c r="AG15" s="191"/>
      <c r="AH15" s="191"/>
      <c r="AI15" s="191"/>
      <c r="AJ15" s="191"/>
      <c r="AK15" s="191"/>
      <c r="AL15" s="191"/>
      <c r="AM15" s="191"/>
      <c r="AN15" s="191"/>
      <c r="AO15" s="191"/>
      <c r="AP15" s="191"/>
      <c r="AQ15" s="191"/>
      <c r="AR15" s="191"/>
      <c r="AS15" s="191"/>
      <c r="AT15" s="201"/>
    </row>
    <row r="16" spans="1:46" ht="60" customHeight="1" x14ac:dyDescent="0.35">
      <c r="A16" s="198" t="s">
        <v>2490</v>
      </c>
      <c r="B16" s="184" t="s">
        <v>4865</v>
      </c>
      <c r="C16" s="185" t="s">
        <v>4906</v>
      </c>
      <c r="D16" s="187" t="s">
        <v>4907</v>
      </c>
      <c r="E16" s="187" t="s">
        <v>4908</v>
      </c>
      <c r="F16" s="189" t="str">
        <f>IF(COUNTIF(G16:AT16,"&lt;&gt;")=0,"",SUMPRODUCT(((Recommendations[ImplStatus]="Implemented")+(Recommendations[ImplStatus]="Compensated"))*ISNUMBER(MATCH(Recommendations[Id],G16:AT16,0)))/COUNTIF(G16:AT16,"&lt;&gt;"))</f>
        <v/>
      </c>
      <c r="G16" s="191"/>
      <c r="H16" s="191"/>
      <c r="I16" s="191"/>
      <c r="J16" s="191"/>
      <c r="K16" s="191"/>
      <c r="L16" s="191"/>
      <c r="M16" s="191"/>
      <c r="N16" s="191"/>
      <c r="O16" s="191"/>
      <c r="P16" s="191"/>
      <c r="Q16" s="191"/>
      <c r="R16" s="191"/>
      <c r="S16" s="191"/>
      <c r="T16" s="191"/>
      <c r="U16" s="191"/>
      <c r="V16" s="191"/>
      <c r="W16" s="191"/>
      <c r="X16" s="191"/>
      <c r="Y16" s="191"/>
      <c r="Z16" s="191"/>
      <c r="AA16" s="191"/>
      <c r="AB16" s="191"/>
      <c r="AC16" s="191"/>
      <c r="AD16" s="191"/>
      <c r="AE16" s="191"/>
      <c r="AF16" s="191"/>
      <c r="AG16" s="191"/>
      <c r="AH16" s="191"/>
      <c r="AI16" s="191"/>
      <c r="AJ16" s="191"/>
      <c r="AK16" s="191"/>
      <c r="AL16" s="191"/>
      <c r="AM16" s="191"/>
      <c r="AN16" s="191"/>
      <c r="AO16" s="191"/>
      <c r="AP16" s="191"/>
      <c r="AQ16" s="191"/>
      <c r="AR16" s="191"/>
      <c r="AS16" s="191"/>
      <c r="AT16" s="201"/>
    </row>
    <row r="17" spans="1:46" ht="60" customHeight="1" x14ac:dyDescent="0.35">
      <c r="A17" s="198" t="s">
        <v>2490</v>
      </c>
      <c r="B17" s="184" t="s">
        <v>4865</v>
      </c>
      <c r="C17" s="185" t="s">
        <v>4909</v>
      </c>
      <c r="D17" s="187" t="s">
        <v>4910</v>
      </c>
      <c r="E17" s="187" t="s">
        <v>4911</v>
      </c>
      <c r="F17" s="189" t="str">
        <f>IF(COUNTIF(G17:AT17,"&lt;&gt;")=0,"",SUMPRODUCT(((Recommendations[ImplStatus]="Implemented")+(Recommendations[ImplStatus]="Compensated"))*ISNUMBER(MATCH(Recommendations[Id],G17:AT17,0)))/COUNTIF(G17:AT17,"&lt;&gt;"))</f>
        <v/>
      </c>
      <c r="G17" s="191"/>
      <c r="H17" s="191"/>
      <c r="I17" s="191"/>
      <c r="J17" s="191"/>
      <c r="K17" s="191"/>
      <c r="L17" s="191"/>
      <c r="M17" s="191"/>
      <c r="N17" s="191"/>
      <c r="O17" s="191"/>
      <c r="P17" s="191"/>
      <c r="Q17" s="191"/>
      <c r="R17" s="191"/>
      <c r="S17" s="191"/>
      <c r="T17" s="191"/>
      <c r="U17" s="191"/>
      <c r="V17" s="191"/>
      <c r="W17" s="191"/>
      <c r="X17" s="191"/>
      <c r="Y17" s="191"/>
      <c r="Z17" s="191"/>
      <c r="AA17" s="191"/>
      <c r="AB17" s="191"/>
      <c r="AC17" s="191"/>
      <c r="AD17" s="191"/>
      <c r="AE17" s="191"/>
      <c r="AF17" s="191"/>
      <c r="AG17" s="191"/>
      <c r="AH17" s="191"/>
      <c r="AI17" s="191"/>
      <c r="AJ17" s="191"/>
      <c r="AK17" s="191"/>
      <c r="AL17" s="191"/>
      <c r="AM17" s="191"/>
      <c r="AN17" s="191"/>
      <c r="AO17" s="191"/>
      <c r="AP17" s="191"/>
      <c r="AQ17" s="191"/>
      <c r="AR17" s="191"/>
      <c r="AS17" s="191"/>
      <c r="AT17" s="201"/>
    </row>
    <row r="18" spans="1:46" ht="60" customHeight="1" x14ac:dyDescent="0.35">
      <c r="A18" s="198" t="s">
        <v>2490</v>
      </c>
      <c r="B18" s="184" t="s">
        <v>4865</v>
      </c>
      <c r="C18" s="185" t="s">
        <v>4912</v>
      </c>
      <c r="D18" s="187" t="s">
        <v>4913</v>
      </c>
      <c r="E18" s="187" t="s">
        <v>4914</v>
      </c>
      <c r="F18" s="189" t="str">
        <f>IF(COUNTIF(G18:AT18,"&lt;&gt;")=0,"",SUMPRODUCT(((Recommendations[ImplStatus]="Implemented")+(Recommendations[ImplStatus]="Compensated"))*ISNUMBER(MATCH(Recommendations[Id],G18:AT18,0)))/COUNTIF(G18:AT18,"&lt;&gt;"))</f>
        <v/>
      </c>
      <c r="G18" s="191"/>
      <c r="H18" s="191"/>
      <c r="I18" s="191"/>
      <c r="J18" s="191"/>
      <c r="K18" s="191"/>
      <c r="L18" s="191"/>
      <c r="M18" s="191"/>
      <c r="N18" s="191"/>
      <c r="O18" s="191"/>
      <c r="P18" s="191"/>
      <c r="Q18" s="191"/>
      <c r="R18" s="191"/>
      <c r="S18" s="191"/>
      <c r="T18" s="191"/>
      <c r="U18" s="191"/>
      <c r="V18" s="191"/>
      <c r="W18" s="191"/>
      <c r="X18" s="191"/>
      <c r="Y18" s="191"/>
      <c r="Z18" s="191"/>
      <c r="AA18" s="191"/>
      <c r="AB18" s="191"/>
      <c r="AC18" s="191"/>
      <c r="AD18" s="191"/>
      <c r="AE18" s="191"/>
      <c r="AF18" s="191"/>
      <c r="AG18" s="191"/>
      <c r="AH18" s="191"/>
      <c r="AI18" s="191"/>
      <c r="AJ18" s="191"/>
      <c r="AK18" s="191"/>
      <c r="AL18" s="191"/>
      <c r="AM18" s="191"/>
      <c r="AN18" s="191"/>
      <c r="AO18" s="191"/>
      <c r="AP18" s="191"/>
      <c r="AQ18" s="191"/>
      <c r="AR18" s="191"/>
      <c r="AS18" s="191"/>
      <c r="AT18" s="201"/>
    </row>
    <row r="19" spans="1:46" ht="60" customHeight="1" outlineLevel="1" x14ac:dyDescent="0.35">
      <c r="A19" s="197" t="s">
        <v>2490</v>
      </c>
      <c r="B19" s="183" t="s">
        <v>4915</v>
      </c>
      <c r="C19" s="183"/>
      <c r="D19" s="186" t="s">
        <v>4916</v>
      </c>
      <c r="E19" s="186"/>
      <c r="F19" s="188" t="str">
        <f>IF(COUNTIF(G19:AT19,"&lt;&gt;")=0,"",SUMPRODUCT(((Recommendations[ImplStatus]="Implemented")+(Recommendations[ImplStatus]="Compensated"))*ISNUMBER(MATCH(Recommendations[Id],G19:AT19,0)))/COUNTIF(G19:AT19,"&lt;&gt;"))</f>
        <v/>
      </c>
      <c r="G19" s="190"/>
      <c r="H19" s="190"/>
      <c r="I19" s="190"/>
      <c r="J19" s="190"/>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200"/>
    </row>
    <row r="20" spans="1:46" ht="60" customHeight="1" x14ac:dyDescent="0.35">
      <c r="A20" s="198" t="s">
        <v>2490</v>
      </c>
      <c r="B20" s="184" t="s">
        <v>4915</v>
      </c>
      <c r="C20" s="185" t="s">
        <v>4917</v>
      </c>
      <c r="D20" s="187" t="s">
        <v>4918</v>
      </c>
      <c r="E20" s="187" t="s">
        <v>4919</v>
      </c>
      <c r="F20" s="189" t="str">
        <f>IF(COUNTIF(G20:AT20,"&lt;&gt;")=0,"",SUMPRODUCT(((Recommendations[ImplStatus]="Implemented")+(Recommendations[ImplStatus]="Compensated"))*ISNUMBER(MATCH(Recommendations[Id],G20:AT20,0)))/COUNTIF(G20:AT20,"&lt;&gt;"))</f>
        <v/>
      </c>
      <c r="G20" s="191"/>
      <c r="H20" s="191"/>
      <c r="I20" s="191"/>
      <c r="J20" s="191"/>
      <c r="K20" s="191"/>
      <c r="L20" s="191"/>
      <c r="M20" s="191"/>
      <c r="N20" s="191"/>
      <c r="O20" s="191"/>
      <c r="P20" s="191"/>
      <c r="Q20" s="191"/>
      <c r="R20" s="191"/>
      <c r="S20" s="191"/>
      <c r="T20" s="191"/>
      <c r="U20" s="191"/>
      <c r="V20" s="191"/>
      <c r="W20" s="191"/>
      <c r="X20" s="191"/>
      <c r="Y20" s="191"/>
      <c r="Z20" s="191"/>
      <c r="AA20" s="191"/>
      <c r="AB20" s="191"/>
      <c r="AC20" s="191"/>
      <c r="AD20" s="191"/>
      <c r="AE20" s="191"/>
      <c r="AF20" s="191"/>
      <c r="AG20" s="191"/>
      <c r="AH20" s="191"/>
      <c r="AI20" s="191"/>
      <c r="AJ20" s="191"/>
      <c r="AK20" s="191"/>
      <c r="AL20" s="191"/>
      <c r="AM20" s="191"/>
      <c r="AN20" s="191"/>
      <c r="AO20" s="191"/>
      <c r="AP20" s="191"/>
      <c r="AQ20" s="191"/>
      <c r="AR20" s="191"/>
      <c r="AS20" s="191"/>
      <c r="AT20" s="201"/>
    </row>
    <row r="21" spans="1:46" ht="60" customHeight="1" x14ac:dyDescent="0.35">
      <c r="A21" s="198" t="s">
        <v>2490</v>
      </c>
      <c r="B21" s="184" t="s">
        <v>4915</v>
      </c>
      <c r="C21" s="185" t="s">
        <v>4920</v>
      </c>
      <c r="D21" s="187" t="s">
        <v>4921</v>
      </c>
      <c r="E21" s="187" t="s">
        <v>4922</v>
      </c>
      <c r="F21" s="189" t="str">
        <f>IF(COUNTIF(G21:AT21,"&lt;&gt;")=0,"",SUMPRODUCT(((Recommendations[ImplStatus]="Implemented")+(Recommendations[ImplStatus]="Compensated"))*ISNUMBER(MATCH(Recommendations[Id],G21:AT21,0)))/COUNTIF(G21:AT21,"&lt;&gt;"))</f>
        <v/>
      </c>
      <c r="G21" s="191"/>
      <c r="H21" s="191"/>
      <c r="I21" s="191"/>
      <c r="J21" s="191"/>
      <c r="K21" s="191"/>
      <c r="L21" s="191"/>
      <c r="M21" s="191"/>
      <c r="N21" s="191"/>
      <c r="O21" s="191"/>
      <c r="P21" s="191"/>
      <c r="Q21" s="191"/>
      <c r="R21" s="191"/>
      <c r="S21" s="191"/>
      <c r="T21" s="191"/>
      <c r="U21" s="191"/>
      <c r="V21" s="191"/>
      <c r="W21" s="191"/>
      <c r="X21" s="191"/>
      <c r="Y21" s="191"/>
      <c r="Z21" s="191"/>
      <c r="AA21" s="191"/>
      <c r="AB21" s="191"/>
      <c r="AC21" s="191"/>
      <c r="AD21" s="191"/>
      <c r="AE21" s="191"/>
      <c r="AF21" s="191"/>
      <c r="AG21" s="191"/>
      <c r="AH21" s="191"/>
      <c r="AI21" s="191"/>
      <c r="AJ21" s="191"/>
      <c r="AK21" s="191"/>
      <c r="AL21" s="191"/>
      <c r="AM21" s="191"/>
      <c r="AN21" s="191"/>
      <c r="AO21" s="191"/>
      <c r="AP21" s="191"/>
      <c r="AQ21" s="191"/>
      <c r="AR21" s="191"/>
      <c r="AS21" s="191"/>
      <c r="AT21" s="201"/>
    </row>
    <row r="22" spans="1:46" ht="60" customHeight="1" x14ac:dyDescent="0.35">
      <c r="A22" s="198" t="s">
        <v>2490</v>
      </c>
      <c r="B22" s="184" t="s">
        <v>4915</v>
      </c>
      <c r="C22" s="185" t="s">
        <v>4923</v>
      </c>
      <c r="D22" s="187" t="s">
        <v>4924</v>
      </c>
      <c r="E22" s="187" t="s">
        <v>4925</v>
      </c>
      <c r="F22" s="189" t="str">
        <f>IF(COUNTIF(G22:AT22,"&lt;&gt;")=0,"",SUMPRODUCT(((Recommendations[ImplStatus]="Implemented")+(Recommendations[ImplStatus]="Compensated"))*ISNUMBER(MATCH(Recommendations[Id],G22:AT22,0)))/COUNTIF(G22:AT22,"&lt;&gt;"))</f>
        <v/>
      </c>
      <c r="G22" s="191"/>
      <c r="H22" s="191"/>
      <c r="I22" s="191"/>
      <c r="J22" s="191"/>
      <c r="K22" s="191"/>
      <c r="L22" s="191"/>
      <c r="M22" s="191"/>
      <c r="N22" s="191"/>
      <c r="O22" s="191"/>
      <c r="P22" s="191"/>
      <c r="Q22" s="191"/>
      <c r="R22" s="191"/>
      <c r="S22" s="191"/>
      <c r="T22" s="191"/>
      <c r="U22" s="191"/>
      <c r="V22" s="191"/>
      <c r="W22" s="191"/>
      <c r="X22" s="191"/>
      <c r="Y22" s="191"/>
      <c r="Z22" s="191"/>
      <c r="AA22" s="191"/>
      <c r="AB22" s="191"/>
      <c r="AC22" s="191"/>
      <c r="AD22" s="191"/>
      <c r="AE22" s="191"/>
      <c r="AF22" s="191"/>
      <c r="AG22" s="191"/>
      <c r="AH22" s="191"/>
      <c r="AI22" s="191"/>
      <c r="AJ22" s="191"/>
      <c r="AK22" s="191"/>
      <c r="AL22" s="191"/>
      <c r="AM22" s="191"/>
      <c r="AN22" s="191"/>
      <c r="AO22" s="191"/>
      <c r="AP22" s="191"/>
      <c r="AQ22" s="191"/>
      <c r="AR22" s="191"/>
      <c r="AS22" s="191"/>
      <c r="AT22" s="201"/>
    </row>
    <row r="23" spans="1:46" ht="60" customHeight="1" x14ac:dyDescent="0.35">
      <c r="A23" s="198" t="s">
        <v>2490</v>
      </c>
      <c r="B23" s="184" t="s">
        <v>4915</v>
      </c>
      <c r="C23" s="185" t="s">
        <v>4926</v>
      </c>
      <c r="D23" s="187" t="s">
        <v>4927</v>
      </c>
      <c r="E23" s="187" t="s">
        <v>4928</v>
      </c>
      <c r="F23" s="189" t="str">
        <f>IF(COUNTIF(G23:AT23,"&lt;&gt;")=0,"",SUMPRODUCT(((Recommendations[ImplStatus]="Implemented")+(Recommendations[ImplStatus]="Compensated"))*ISNUMBER(MATCH(Recommendations[Id],G23:AT23,0)))/COUNTIF(G23:AT23,"&lt;&gt;"))</f>
        <v/>
      </c>
      <c r="G23" s="191"/>
      <c r="H23" s="191"/>
      <c r="I23" s="191"/>
      <c r="J23" s="191"/>
      <c r="K23" s="191"/>
      <c r="L23" s="191"/>
      <c r="M23" s="191"/>
      <c r="N23" s="191"/>
      <c r="O23" s="191"/>
      <c r="P23" s="191"/>
      <c r="Q23" s="191"/>
      <c r="R23" s="191"/>
      <c r="S23" s="191"/>
      <c r="T23" s="191"/>
      <c r="U23" s="191"/>
      <c r="V23" s="191"/>
      <c r="W23" s="191"/>
      <c r="X23" s="191"/>
      <c r="Y23" s="191"/>
      <c r="Z23" s="191"/>
      <c r="AA23" s="191"/>
      <c r="AB23" s="191"/>
      <c r="AC23" s="191"/>
      <c r="AD23" s="191"/>
      <c r="AE23" s="191"/>
      <c r="AF23" s="191"/>
      <c r="AG23" s="191"/>
      <c r="AH23" s="191"/>
      <c r="AI23" s="191"/>
      <c r="AJ23" s="191"/>
      <c r="AK23" s="191"/>
      <c r="AL23" s="191"/>
      <c r="AM23" s="191"/>
      <c r="AN23" s="191"/>
      <c r="AO23" s="191"/>
      <c r="AP23" s="191"/>
      <c r="AQ23" s="191"/>
      <c r="AR23" s="191"/>
      <c r="AS23" s="191"/>
      <c r="AT23" s="201"/>
    </row>
    <row r="24" spans="1:46" ht="60" customHeight="1" x14ac:dyDescent="0.35">
      <c r="A24" s="198" t="s">
        <v>2490</v>
      </c>
      <c r="B24" s="184" t="s">
        <v>4915</v>
      </c>
      <c r="C24" s="185" t="s">
        <v>4929</v>
      </c>
      <c r="D24" s="187" t="s">
        <v>4930</v>
      </c>
      <c r="E24" s="187" t="s">
        <v>4931</v>
      </c>
      <c r="F24" s="189" t="str">
        <f>IF(COUNTIF(G24:AT24,"&lt;&gt;")=0,"",SUMPRODUCT(((Recommendations[ImplStatus]="Implemented")+(Recommendations[ImplStatus]="Compensated"))*ISNUMBER(MATCH(Recommendations[Id],G24:AT24,0)))/COUNTIF(G24:AT24,"&lt;&gt;"))</f>
        <v/>
      </c>
      <c r="G24" s="191"/>
      <c r="H24" s="191"/>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201"/>
    </row>
    <row r="25" spans="1:46" ht="60" customHeight="1" x14ac:dyDescent="0.35">
      <c r="A25" s="198" t="s">
        <v>2490</v>
      </c>
      <c r="B25" s="184" t="s">
        <v>4915</v>
      </c>
      <c r="C25" s="185" t="s">
        <v>4932</v>
      </c>
      <c r="D25" s="187" t="s">
        <v>4933</v>
      </c>
      <c r="E25" s="187" t="s">
        <v>4934</v>
      </c>
      <c r="F25" s="189" t="str">
        <f>IF(COUNTIF(G25:AT25,"&lt;&gt;")=0,"",SUMPRODUCT(((Recommendations[ImplStatus]="Implemented")+(Recommendations[ImplStatus]="Compensated"))*ISNUMBER(MATCH(Recommendations[Id],G25:AT25,0)))/COUNTIF(G25:AT25,"&lt;&gt;"))</f>
        <v/>
      </c>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191"/>
      <c r="AF25" s="191"/>
      <c r="AG25" s="191"/>
      <c r="AH25" s="191"/>
      <c r="AI25" s="191"/>
      <c r="AJ25" s="191"/>
      <c r="AK25" s="191"/>
      <c r="AL25" s="191"/>
      <c r="AM25" s="191"/>
      <c r="AN25" s="191"/>
      <c r="AO25" s="191"/>
      <c r="AP25" s="191"/>
      <c r="AQ25" s="191"/>
      <c r="AR25" s="191"/>
      <c r="AS25" s="191"/>
      <c r="AT25" s="201"/>
    </row>
    <row r="26" spans="1:46" ht="60" customHeight="1" x14ac:dyDescent="0.35">
      <c r="A26" s="198" t="s">
        <v>2490</v>
      </c>
      <c r="B26" s="184" t="s">
        <v>4915</v>
      </c>
      <c r="C26" s="185" t="s">
        <v>4935</v>
      </c>
      <c r="D26" s="187" t="s">
        <v>4936</v>
      </c>
      <c r="E26" s="187" t="s">
        <v>4937</v>
      </c>
      <c r="F26" s="189" t="str">
        <f>IF(COUNTIF(G26:AT26,"&lt;&gt;")=0,"",SUMPRODUCT(((Recommendations[ImplStatus]="Implemented")+(Recommendations[ImplStatus]="Compensated"))*ISNUMBER(MATCH(Recommendations[Id],G26:AT26,0)))/COUNTIF(G26:AT26,"&lt;&gt;"))</f>
        <v/>
      </c>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c r="AJ26" s="191"/>
      <c r="AK26" s="191"/>
      <c r="AL26" s="191"/>
      <c r="AM26" s="191"/>
      <c r="AN26" s="191"/>
      <c r="AO26" s="191"/>
      <c r="AP26" s="191"/>
      <c r="AQ26" s="191"/>
      <c r="AR26" s="191"/>
      <c r="AS26" s="191"/>
      <c r="AT26" s="201"/>
    </row>
    <row r="27" spans="1:46" ht="60" customHeight="1" x14ac:dyDescent="0.35">
      <c r="A27" s="198" t="s">
        <v>2490</v>
      </c>
      <c r="B27" s="184" t="s">
        <v>4915</v>
      </c>
      <c r="C27" s="185" t="s">
        <v>4938</v>
      </c>
      <c r="D27" s="187" t="s">
        <v>4939</v>
      </c>
      <c r="E27" s="187" t="s">
        <v>4940</v>
      </c>
      <c r="F27" s="189" t="str">
        <f>IF(COUNTIF(G27:AT27,"&lt;&gt;")=0,"",SUMPRODUCT(((Recommendations[ImplStatus]="Implemented")+(Recommendations[ImplStatus]="Compensated"))*ISNUMBER(MATCH(Recommendations[Id],G27:AT27,0)))/COUNTIF(G27:AT27,"&lt;&gt;"))</f>
        <v/>
      </c>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c r="AJ27" s="191"/>
      <c r="AK27" s="191"/>
      <c r="AL27" s="191"/>
      <c r="AM27" s="191"/>
      <c r="AN27" s="191"/>
      <c r="AO27" s="191"/>
      <c r="AP27" s="191"/>
      <c r="AQ27" s="191"/>
      <c r="AR27" s="191"/>
      <c r="AS27" s="191"/>
      <c r="AT27" s="201"/>
    </row>
    <row r="28" spans="1:46" ht="60" customHeight="1" x14ac:dyDescent="0.35">
      <c r="A28" s="198" t="s">
        <v>2490</v>
      </c>
      <c r="B28" s="184" t="s">
        <v>4915</v>
      </c>
      <c r="C28" s="185" t="s">
        <v>4941</v>
      </c>
      <c r="D28" s="187" t="s">
        <v>4942</v>
      </c>
      <c r="E28" s="187" t="s">
        <v>4943</v>
      </c>
      <c r="F28" s="189" t="str">
        <f>IF(COUNTIF(G28:AT28,"&lt;&gt;")=0,"",SUMPRODUCT(((Recommendations[ImplStatus]="Implemented")+(Recommendations[ImplStatus]="Compensated"))*ISNUMBER(MATCH(Recommendations[Id],G28:AT28,0)))/COUNTIF(G28:AT28,"&lt;&gt;"))</f>
        <v/>
      </c>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191"/>
      <c r="AG28" s="191"/>
      <c r="AH28" s="191"/>
      <c r="AI28" s="191"/>
      <c r="AJ28" s="191"/>
      <c r="AK28" s="191"/>
      <c r="AL28" s="191"/>
      <c r="AM28" s="191"/>
      <c r="AN28" s="191"/>
      <c r="AO28" s="191"/>
      <c r="AP28" s="191"/>
      <c r="AQ28" s="191"/>
      <c r="AR28" s="191"/>
      <c r="AS28" s="191"/>
      <c r="AT28" s="201"/>
    </row>
    <row r="29" spans="1:46" ht="60" customHeight="1" x14ac:dyDescent="0.35">
      <c r="A29" s="198" t="s">
        <v>2490</v>
      </c>
      <c r="B29" s="184" t="s">
        <v>4915</v>
      </c>
      <c r="C29" s="185" t="s">
        <v>4944</v>
      </c>
      <c r="D29" s="187" t="s">
        <v>4945</v>
      </c>
      <c r="E29" s="187" t="s">
        <v>4946</v>
      </c>
      <c r="F29" s="189" t="str">
        <f>IF(COUNTIF(G29:AT29,"&lt;&gt;")=0,"",SUMPRODUCT(((Recommendations[ImplStatus]="Implemented")+(Recommendations[ImplStatus]="Compensated"))*ISNUMBER(MATCH(Recommendations[Id],G29:AT29,0)))/COUNTIF(G29:AT29,"&lt;&gt;"))</f>
        <v/>
      </c>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191"/>
      <c r="AG29" s="191"/>
      <c r="AH29" s="191"/>
      <c r="AI29" s="191"/>
      <c r="AJ29" s="191"/>
      <c r="AK29" s="191"/>
      <c r="AL29" s="191"/>
      <c r="AM29" s="191"/>
      <c r="AN29" s="191"/>
      <c r="AO29" s="191"/>
      <c r="AP29" s="191"/>
      <c r="AQ29" s="191"/>
      <c r="AR29" s="191"/>
      <c r="AS29" s="191"/>
      <c r="AT29" s="201"/>
    </row>
    <row r="30" spans="1:46" ht="60" customHeight="1" x14ac:dyDescent="0.35">
      <c r="A30" s="198" t="s">
        <v>2490</v>
      </c>
      <c r="B30" s="184" t="s">
        <v>4915</v>
      </c>
      <c r="C30" s="185" t="s">
        <v>4947</v>
      </c>
      <c r="D30" s="187" t="s">
        <v>4948</v>
      </c>
      <c r="E30" s="187" t="s">
        <v>4949</v>
      </c>
      <c r="F30" s="189" t="str">
        <f>IF(COUNTIF(G30:AT30,"&lt;&gt;")=0,"",SUMPRODUCT(((Recommendations[ImplStatus]="Implemented")+(Recommendations[ImplStatus]="Compensated"))*ISNUMBER(MATCH(Recommendations[Id],G30:AT30,0)))/COUNTIF(G30:AT30,"&lt;&gt;"))</f>
        <v/>
      </c>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91"/>
      <c r="AT30" s="201"/>
    </row>
    <row r="31" spans="1:46" ht="60" customHeight="1" x14ac:dyDescent="0.35">
      <c r="A31" s="198" t="s">
        <v>2490</v>
      </c>
      <c r="B31" s="184" t="s">
        <v>4915</v>
      </c>
      <c r="C31" s="185" t="s">
        <v>4950</v>
      </c>
      <c r="D31" s="187" t="s">
        <v>4951</v>
      </c>
      <c r="E31" s="187" t="s">
        <v>4952</v>
      </c>
      <c r="F31" s="189" t="str">
        <f>IF(COUNTIF(G31:AT31,"&lt;&gt;")=0,"",SUMPRODUCT(((Recommendations[ImplStatus]="Implemented")+(Recommendations[ImplStatus]="Compensated"))*ISNUMBER(MATCH(Recommendations[Id],G31:AT31,0)))/COUNTIF(G31:AT31,"&lt;&gt;"))</f>
        <v/>
      </c>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191"/>
      <c r="AG31" s="191"/>
      <c r="AH31" s="191"/>
      <c r="AI31" s="191"/>
      <c r="AJ31" s="191"/>
      <c r="AK31" s="191"/>
      <c r="AL31" s="191"/>
      <c r="AM31" s="191"/>
      <c r="AN31" s="191"/>
      <c r="AO31" s="191"/>
      <c r="AP31" s="191"/>
      <c r="AQ31" s="191"/>
      <c r="AR31" s="191"/>
      <c r="AS31" s="191"/>
      <c r="AT31" s="201"/>
    </row>
    <row r="32" spans="1:46" ht="60" customHeight="1" outlineLevel="1" x14ac:dyDescent="0.35">
      <c r="A32" s="197" t="s">
        <v>4953</v>
      </c>
      <c r="B32" s="183"/>
      <c r="C32" s="183"/>
      <c r="D32" s="186" t="s">
        <v>4954</v>
      </c>
      <c r="E32" s="186"/>
      <c r="F32" s="188" t="str">
        <f>IF(COUNTIF(G32:AT32,"&lt;&gt;")=0,"",SUMPRODUCT(((Recommendations[ImplStatus]="Implemented")+(Recommendations[ImplStatus]="Compensated"))*ISNUMBER(MATCH(Recommendations[Id],G32:AT32,0)))/COUNTIF(G32:AT32,"&lt;&gt;"))</f>
        <v/>
      </c>
      <c r="G32" s="190"/>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c r="AJ32" s="190"/>
      <c r="AK32" s="190"/>
      <c r="AL32" s="190"/>
      <c r="AM32" s="190"/>
      <c r="AN32" s="190"/>
      <c r="AO32" s="190"/>
      <c r="AP32" s="190"/>
      <c r="AQ32" s="190"/>
      <c r="AR32" s="190"/>
      <c r="AS32" s="190"/>
      <c r="AT32" s="200"/>
    </row>
    <row r="33" spans="1:46" ht="60" customHeight="1" x14ac:dyDescent="0.35">
      <c r="A33" s="198" t="s">
        <v>4953</v>
      </c>
      <c r="B33" s="184"/>
      <c r="C33" s="185" t="s">
        <v>4955</v>
      </c>
      <c r="D33" s="187" t="s">
        <v>4956</v>
      </c>
      <c r="E33" s="187" t="s">
        <v>4957</v>
      </c>
      <c r="F33" s="189" t="str">
        <f>IF(COUNTIF(G33:AT33,"&lt;&gt;")=0,"",SUMPRODUCT(((Recommendations[ImplStatus]="Implemented")+(Recommendations[ImplStatus]="Compensated"))*ISNUMBER(MATCH(Recommendations[Id],G33:AT33,0)))/COUNTIF(G33:AT33,"&lt;&gt;"))</f>
        <v/>
      </c>
      <c r="G33" s="191"/>
      <c r="H33" s="191"/>
      <c r="I33" s="191"/>
      <c r="J33" s="191"/>
      <c r="K33" s="191"/>
      <c r="L33" s="191"/>
      <c r="M33" s="191"/>
      <c r="N33" s="191"/>
      <c r="O33" s="191"/>
      <c r="P33" s="191"/>
      <c r="Q33" s="191"/>
      <c r="R33" s="191"/>
      <c r="S33" s="191"/>
      <c r="T33" s="191"/>
      <c r="U33" s="191"/>
      <c r="V33" s="191"/>
      <c r="W33" s="191"/>
      <c r="X33" s="191"/>
      <c r="Y33" s="191"/>
      <c r="Z33" s="191"/>
      <c r="AA33" s="191"/>
      <c r="AB33" s="191"/>
      <c r="AC33" s="191"/>
      <c r="AD33" s="191"/>
      <c r="AE33" s="191"/>
      <c r="AF33" s="191"/>
      <c r="AG33" s="191"/>
      <c r="AH33" s="191"/>
      <c r="AI33" s="191"/>
      <c r="AJ33" s="191"/>
      <c r="AK33" s="191"/>
      <c r="AL33" s="191"/>
      <c r="AM33" s="191"/>
      <c r="AN33" s="191"/>
      <c r="AO33" s="191"/>
      <c r="AP33" s="191"/>
      <c r="AQ33" s="191"/>
      <c r="AR33" s="191"/>
      <c r="AS33" s="191"/>
      <c r="AT33" s="201"/>
    </row>
    <row r="34" spans="1:46" ht="60" customHeight="1" x14ac:dyDescent="0.35">
      <c r="A34" s="198" t="s">
        <v>4953</v>
      </c>
      <c r="B34" s="184"/>
      <c r="C34" s="185" t="s">
        <v>4958</v>
      </c>
      <c r="D34" s="187" t="s">
        <v>4959</v>
      </c>
      <c r="E34" s="187" t="s">
        <v>4960</v>
      </c>
      <c r="F34" s="189" t="str">
        <f>IF(COUNTIF(G34:AT34,"&lt;&gt;")=0,"",SUMPRODUCT(((Recommendations[ImplStatus]="Implemented")+(Recommendations[ImplStatus]="Compensated"))*ISNUMBER(MATCH(Recommendations[Id],G34:AT34,0)))/COUNTIF(G34:AT34,"&lt;&gt;"))</f>
        <v/>
      </c>
      <c r="G34" s="191"/>
      <c r="H34" s="191"/>
      <c r="I34" s="191"/>
      <c r="J34" s="191"/>
      <c r="K34" s="191"/>
      <c r="L34" s="191"/>
      <c r="M34" s="191"/>
      <c r="N34" s="191"/>
      <c r="O34" s="191"/>
      <c r="P34" s="191"/>
      <c r="Q34" s="191"/>
      <c r="R34" s="191"/>
      <c r="S34" s="191"/>
      <c r="T34" s="191"/>
      <c r="U34" s="191"/>
      <c r="V34" s="191"/>
      <c r="W34" s="191"/>
      <c r="X34" s="191"/>
      <c r="Y34" s="191"/>
      <c r="Z34" s="191"/>
      <c r="AA34" s="191"/>
      <c r="AB34" s="191"/>
      <c r="AC34" s="191"/>
      <c r="AD34" s="191"/>
      <c r="AE34" s="191"/>
      <c r="AF34" s="191"/>
      <c r="AG34" s="191"/>
      <c r="AH34" s="191"/>
      <c r="AI34" s="191"/>
      <c r="AJ34" s="191"/>
      <c r="AK34" s="191"/>
      <c r="AL34" s="191"/>
      <c r="AM34" s="191"/>
      <c r="AN34" s="191"/>
      <c r="AO34" s="191"/>
      <c r="AP34" s="191"/>
      <c r="AQ34" s="191"/>
      <c r="AR34" s="191"/>
      <c r="AS34" s="191"/>
      <c r="AT34" s="201"/>
    </row>
    <row r="35" spans="1:46" ht="60" customHeight="1" x14ac:dyDescent="0.35">
      <c r="A35" s="198" t="s">
        <v>4953</v>
      </c>
      <c r="B35" s="184"/>
      <c r="C35" s="185" t="s">
        <v>4961</v>
      </c>
      <c r="D35" s="187" t="s">
        <v>4962</v>
      </c>
      <c r="E35" s="187" t="s">
        <v>4963</v>
      </c>
      <c r="F35" s="189" t="str">
        <f>IF(COUNTIF(G35:AT35,"&lt;&gt;")=0,"",SUMPRODUCT(((Recommendations[ImplStatus]="Implemented")+(Recommendations[ImplStatus]="Compensated"))*ISNUMBER(MATCH(Recommendations[Id],G35:AT35,0)))/COUNTIF(G35:AT35,"&lt;&gt;"))</f>
        <v/>
      </c>
      <c r="G35" s="191"/>
      <c r="H35" s="191"/>
      <c r="I35" s="191"/>
      <c r="J35" s="191"/>
      <c r="K35" s="191"/>
      <c r="L35" s="191"/>
      <c r="M35" s="191"/>
      <c r="N35" s="191"/>
      <c r="O35" s="191"/>
      <c r="P35" s="191"/>
      <c r="Q35" s="191"/>
      <c r="R35" s="191"/>
      <c r="S35" s="191"/>
      <c r="T35" s="191"/>
      <c r="U35" s="191"/>
      <c r="V35" s="191"/>
      <c r="W35" s="191"/>
      <c r="X35" s="191"/>
      <c r="Y35" s="191"/>
      <c r="Z35" s="191"/>
      <c r="AA35" s="191"/>
      <c r="AB35" s="191"/>
      <c r="AC35" s="191"/>
      <c r="AD35" s="191"/>
      <c r="AE35" s="191"/>
      <c r="AF35" s="191"/>
      <c r="AG35" s="191"/>
      <c r="AH35" s="191"/>
      <c r="AI35" s="191"/>
      <c r="AJ35" s="191"/>
      <c r="AK35" s="191"/>
      <c r="AL35" s="191"/>
      <c r="AM35" s="191"/>
      <c r="AN35" s="191"/>
      <c r="AO35" s="191"/>
      <c r="AP35" s="191"/>
      <c r="AQ35" s="191"/>
      <c r="AR35" s="191"/>
      <c r="AS35" s="191"/>
      <c r="AT35" s="201"/>
    </row>
    <row r="36" spans="1:46" ht="60" customHeight="1" outlineLevel="1" x14ac:dyDescent="0.35">
      <c r="A36" s="197" t="s">
        <v>4953</v>
      </c>
      <c r="B36" s="183" t="s">
        <v>4964</v>
      </c>
      <c r="C36" s="183"/>
      <c r="D36" s="186" t="s">
        <v>4965</v>
      </c>
      <c r="E36" s="186"/>
      <c r="F36" s="188" t="str">
        <f>IF(COUNTIF(G36:AT36,"&lt;&gt;")=0,"",SUMPRODUCT(((Recommendations[ImplStatus]="Implemented")+(Recommendations[ImplStatus]="Compensated"))*ISNUMBER(MATCH(Recommendations[Id],G36:AT36,0)))/COUNTIF(G36:AT36,"&lt;&gt;"))</f>
        <v/>
      </c>
      <c r="G36" s="190"/>
      <c r="H36" s="190"/>
      <c r="I36" s="190"/>
      <c r="J36" s="190"/>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200"/>
    </row>
    <row r="37" spans="1:46" ht="60" customHeight="1" x14ac:dyDescent="0.35">
      <c r="A37" s="198" t="s">
        <v>4953</v>
      </c>
      <c r="B37" s="184" t="s">
        <v>4964</v>
      </c>
      <c r="C37" s="185" t="s">
        <v>4966</v>
      </c>
      <c r="D37" s="187" t="s">
        <v>4967</v>
      </c>
      <c r="E37" s="187" t="s">
        <v>4968</v>
      </c>
      <c r="F37" s="189">
        <f>IF(COUNTIF(G37:AT37,"&lt;&gt;")=0,"",SUMPRODUCT(((Recommendations[ImplStatus]="Implemented")+(Recommendations[ImplStatus]="Compensated"))*ISNUMBER(MATCH(Recommendations[Id],G37:AT37,0)))/COUNTIF(G37:AT37,"&lt;&gt;"))</f>
        <v>0</v>
      </c>
      <c r="G37" s="191" t="s">
        <v>520</v>
      </c>
      <c r="H37" s="191" t="s">
        <v>528</v>
      </c>
      <c r="I37" s="191" t="s">
        <v>535</v>
      </c>
      <c r="J37" s="191" t="s">
        <v>543</v>
      </c>
      <c r="K37" s="191" t="s">
        <v>546</v>
      </c>
      <c r="L37" s="191"/>
      <c r="M37" s="191"/>
      <c r="N37" s="191"/>
      <c r="O37" s="191"/>
      <c r="P37" s="191"/>
      <c r="Q37" s="191"/>
      <c r="R37" s="191"/>
      <c r="S37" s="191"/>
      <c r="T37" s="191"/>
      <c r="U37" s="191"/>
      <c r="V37" s="191"/>
      <c r="W37" s="191"/>
      <c r="X37" s="191"/>
      <c r="Y37" s="191"/>
      <c r="Z37" s="191"/>
      <c r="AA37" s="191"/>
      <c r="AB37" s="191"/>
      <c r="AC37" s="191"/>
      <c r="AD37" s="191"/>
      <c r="AE37" s="191"/>
      <c r="AF37" s="191"/>
      <c r="AG37" s="191"/>
      <c r="AH37" s="191"/>
      <c r="AI37" s="191"/>
      <c r="AJ37" s="191"/>
      <c r="AK37" s="191"/>
      <c r="AL37" s="191"/>
      <c r="AM37" s="191"/>
      <c r="AN37" s="191"/>
      <c r="AO37" s="191"/>
      <c r="AP37" s="191"/>
      <c r="AQ37" s="191"/>
      <c r="AR37" s="191"/>
      <c r="AS37" s="191"/>
      <c r="AT37" s="201"/>
    </row>
    <row r="38" spans="1:46" ht="60" customHeight="1" x14ac:dyDescent="0.35">
      <c r="A38" s="198" t="s">
        <v>4953</v>
      </c>
      <c r="B38" s="184" t="s">
        <v>4964</v>
      </c>
      <c r="C38" s="185" t="s">
        <v>4969</v>
      </c>
      <c r="D38" s="187" t="s">
        <v>4970</v>
      </c>
      <c r="E38" s="187" t="s">
        <v>4971</v>
      </c>
      <c r="F38" s="189" t="str">
        <f>IF(COUNTIF(G38:AT38,"&lt;&gt;")=0,"",SUMPRODUCT(((Recommendations[ImplStatus]="Implemented")+(Recommendations[ImplStatus]="Compensated"))*ISNUMBER(MATCH(Recommendations[Id],G38:AT38,0)))/COUNTIF(G38:AT38,"&lt;&gt;"))</f>
        <v/>
      </c>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91"/>
      <c r="AH38" s="191"/>
      <c r="AI38" s="191"/>
      <c r="AJ38" s="191"/>
      <c r="AK38" s="191"/>
      <c r="AL38" s="191"/>
      <c r="AM38" s="191"/>
      <c r="AN38" s="191"/>
      <c r="AO38" s="191"/>
      <c r="AP38" s="191"/>
      <c r="AQ38" s="191"/>
      <c r="AR38" s="191"/>
      <c r="AS38" s="191"/>
      <c r="AT38" s="201"/>
    </row>
    <row r="39" spans="1:46" ht="60" customHeight="1" x14ac:dyDescent="0.35">
      <c r="A39" s="198" t="s">
        <v>4953</v>
      </c>
      <c r="B39" s="184" t="s">
        <v>4964</v>
      </c>
      <c r="C39" s="185" t="s">
        <v>4972</v>
      </c>
      <c r="D39" s="187" t="s">
        <v>4973</v>
      </c>
      <c r="E39" s="187" t="s">
        <v>4974</v>
      </c>
      <c r="F39" s="189" t="str">
        <f>IF(COUNTIF(G39:AT39,"&lt;&gt;")=0,"",SUMPRODUCT(((Recommendations[ImplStatus]="Implemented")+(Recommendations[ImplStatus]="Compensated"))*ISNUMBER(MATCH(Recommendations[Id],G39:AT39,0)))/COUNTIF(G39:AT39,"&lt;&gt;"))</f>
        <v/>
      </c>
      <c r="G39" s="191"/>
      <c r="H39" s="191"/>
      <c r="I39" s="191"/>
      <c r="J39" s="191"/>
      <c r="K39" s="191"/>
      <c r="L39" s="191"/>
      <c r="M39" s="191"/>
      <c r="N39" s="191"/>
      <c r="O39" s="191"/>
      <c r="P39" s="191"/>
      <c r="Q39" s="191"/>
      <c r="R39" s="191"/>
      <c r="S39" s="191"/>
      <c r="T39" s="191"/>
      <c r="U39" s="191"/>
      <c r="V39" s="191"/>
      <c r="W39" s="191"/>
      <c r="X39" s="191"/>
      <c r="Y39" s="191"/>
      <c r="Z39" s="191"/>
      <c r="AA39" s="191"/>
      <c r="AB39" s="191"/>
      <c r="AC39" s="191"/>
      <c r="AD39" s="191"/>
      <c r="AE39" s="191"/>
      <c r="AF39" s="191"/>
      <c r="AG39" s="191"/>
      <c r="AH39" s="191"/>
      <c r="AI39" s="191"/>
      <c r="AJ39" s="191"/>
      <c r="AK39" s="191"/>
      <c r="AL39" s="191"/>
      <c r="AM39" s="191"/>
      <c r="AN39" s="191"/>
      <c r="AO39" s="191"/>
      <c r="AP39" s="191"/>
      <c r="AQ39" s="191"/>
      <c r="AR39" s="191"/>
      <c r="AS39" s="191"/>
      <c r="AT39" s="201"/>
    </row>
    <row r="40" spans="1:46" ht="60" customHeight="1" x14ac:dyDescent="0.35">
      <c r="A40" s="198" t="s">
        <v>4953</v>
      </c>
      <c r="B40" s="184" t="s">
        <v>4964</v>
      </c>
      <c r="C40" s="185" t="s">
        <v>4975</v>
      </c>
      <c r="D40" s="187" t="s">
        <v>4976</v>
      </c>
      <c r="E40" s="187" t="s">
        <v>4977</v>
      </c>
      <c r="F40" s="189">
        <f>IF(COUNTIF(G40:AT40,"&lt;&gt;")=0,"",SUMPRODUCT(((Recommendations[ImplStatus]="Implemented")+(Recommendations[ImplStatus]="Compensated"))*ISNUMBER(MATCH(Recommendations[Id],G40:AT40,0)))/COUNTIF(G40:AT40,"&lt;&gt;"))</f>
        <v>0</v>
      </c>
      <c r="G40" s="191" t="s">
        <v>520</v>
      </c>
      <c r="H40" s="191" t="s">
        <v>528</v>
      </c>
      <c r="I40" s="191"/>
      <c r="J40" s="191"/>
      <c r="K40" s="191"/>
      <c r="L40" s="191"/>
      <c r="M40" s="191"/>
      <c r="N40" s="191"/>
      <c r="O40" s="191"/>
      <c r="P40" s="191"/>
      <c r="Q40" s="191"/>
      <c r="R40" s="191"/>
      <c r="S40" s="191"/>
      <c r="T40" s="191"/>
      <c r="U40" s="191"/>
      <c r="V40" s="191"/>
      <c r="W40" s="191"/>
      <c r="X40" s="191"/>
      <c r="Y40" s="191"/>
      <c r="Z40" s="191"/>
      <c r="AA40" s="191"/>
      <c r="AB40" s="191"/>
      <c r="AC40" s="191"/>
      <c r="AD40" s="191"/>
      <c r="AE40" s="191"/>
      <c r="AF40" s="191"/>
      <c r="AG40" s="191"/>
      <c r="AH40" s="191"/>
      <c r="AI40" s="191"/>
      <c r="AJ40" s="191"/>
      <c r="AK40" s="191"/>
      <c r="AL40" s="191"/>
      <c r="AM40" s="191"/>
      <c r="AN40" s="191"/>
      <c r="AO40" s="191"/>
      <c r="AP40" s="191"/>
      <c r="AQ40" s="191"/>
      <c r="AR40" s="191"/>
      <c r="AS40" s="191"/>
      <c r="AT40" s="201"/>
    </row>
    <row r="41" spans="1:46" ht="60" customHeight="1" x14ac:dyDescent="0.35">
      <c r="A41" s="198" t="s">
        <v>4953</v>
      </c>
      <c r="B41" s="184" t="s">
        <v>4964</v>
      </c>
      <c r="C41" s="185" t="s">
        <v>4978</v>
      </c>
      <c r="D41" s="187" t="s">
        <v>4979</v>
      </c>
      <c r="E41" s="187" t="s">
        <v>4980</v>
      </c>
      <c r="F41" s="189" t="str">
        <f>IF(COUNTIF(G41:AT41,"&lt;&gt;")=0,"",SUMPRODUCT(((Recommendations[ImplStatus]="Implemented")+(Recommendations[ImplStatus]="Compensated"))*ISNUMBER(MATCH(Recommendations[Id],G41:AT41,0)))/COUNTIF(G41:AT41,"&lt;&gt;"))</f>
        <v/>
      </c>
      <c r="G41" s="191"/>
      <c r="H41" s="191"/>
      <c r="I41" s="191"/>
      <c r="J41" s="191"/>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91"/>
      <c r="AH41" s="191"/>
      <c r="AI41" s="191"/>
      <c r="AJ41" s="191"/>
      <c r="AK41" s="191"/>
      <c r="AL41" s="191"/>
      <c r="AM41" s="191"/>
      <c r="AN41" s="191"/>
      <c r="AO41" s="191"/>
      <c r="AP41" s="191"/>
      <c r="AQ41" s="191"/>
      <c r="AR41" s="191"/>
      <c r="AS41" s="191"/>
      <c r="AT41" s="201"/>
    </row>
    <row r="42" spans="1:46" ht="60" customHeight="1" x14ac:dyDescent="0.35">
      <c r="A42" s="198" t="s">
        <v>4953</v>
      </c>
      <c r="B42" s="184" t="s">
        <v>4964</v>
      </c>
      <c r="C42" s="185" t="s">
        <v>4981</v>
      </c>
      <c r="D42" s="187" t="s">
        <v>4982</v>
      </c>
      <c r="E42" s="187" t="s">
        <v>4983</v>
      </c>
      <c r="F42" s="189" t="str">
        <f>IF(COUNTIF(G42:AT42,"&lt;&gt;")=0,"",SUMPRODUCT(((Recommendations[ImplStatus]="Implemented")+(Recommendations[ImplStatus]="Compensated"))*ISNUMBER(MATCH(Recommendations[Id],G42:AT42,0)))/COUNTIF(G42:AT42,"&lt;&gt;"))</f>
        <v/>
      </c>
      <c r="G42" s="191"/>
      <c r="H42" s="191"/>
      <c r="I42" s="191"/>
      <c r="J42" s="191"/>
      <c r="K42" s="191"/>
      <c r="L42" s="191"/>
      <c r="M42" s="191"/>
      <c r="N42" s="191"/>
      <c r="O42" s="191"/>
      <c r="P42" s="191"/>
      <c r="Q42" s="191"/>
      <c r="R42" s="191"/>
      <c r="S42" s="191"/>
      <c r="T42" s="191"/>
      <c r="U42" s="191"/>
      <c r="V42" s="191"/>
      <c r="W42" s="191"/>
      <c r="X42" s="191"/>
      <c r="Y42" s="191"/>
      <c r="Z42" s="191"/>
      <c r="AA42" s="191"/>
      <c r="AB42" s="191"/>
      <c r="AC42" s="191"/>
      <c r="AD42" s="191"/>
      <c r="AE42" s="191"/>
      <c r="AF42" s="191"/>
      <c r="AG42" s="191"/>
      <c r="AH42" s="191"/>
      <c r="AI42" s="191"/>
      <c r="AJ42" s="191"/>
      <c r="AK42" s="191"/>
      <c r="AL42" s="191"/>
      <c r="AM42" s="191"/>
      <c r="AN42" s="191"/>
      <c r="AO42" s="191"/>
      <c r="AP42" s="191"/>
      <c r="AQ42" s="191"/>
      <c r="AR42" s="191"/>
      <c r="AS42" s="191"/>
      <c r="AT42" s="201"/>
    </row>
    <row r="43" spans="1:46" ht="60" customHeight="1" x14ac:dyDescent="0.35">
      <c r="A43" s="198" t="s">
        <v>4953</v>
      </c>
      <c r="B43" s="184" t="s">
        <v>4964</v>
      </c>
      <c r="C43" s="185" t="s">
        <v>4984</v>
      </c>
      <c r="D43" s="187" t="s">
        <v>4985</v>
      </c>
      <c r="E43" s="187" t="s">
        <v>4986</v>
      </c>
      <c r="F43" s="189" t="str">
        <f>IF(COUNTIF(G43:AT43,"&lt;&gt;")=0,"",SUMPRODUCT(((Recommendations[ImplStatus]="Implemented")+(Recommendations[ImplStatus]="Compensated"))*ISNUMBER(MATCH(Recommendations[Id],G43:AT43,0)))/COUNTIF(G43:AT43,"&lt;&gt;"))</f>
        <v/>
      </c>
      <c r="G43" s="191"/>
      <c r="H43" s="191"/>
      <c r="I43" s="191"/>
      <c r="J43" s="191"/>
      <c r="K43" s="191"/>
      <c r="L43" s="191"/>
      <c r="M43" s="191"/>
      <c r="N43" s="191"/>
      <c r="O43" s="191"/>
      <c r="P43" s="191"/>
      <c r="Q43" s="191"/>
      <c r="R43" s="191"/>
      <c r="S43" s="191"/>
      <c r="T43" s="191"/>
      <c r="U43" s="191"/>
      <c r="V43" s="191"/>
      <c r="W43" s="191"/>
      <c r="X43" s="191"/>
      <c r="Y43" s="191"/>
      <c r="Z43" s="191"/>
      <c r="AA43" s="191"/>
      <c r="AB43" s="191"/>
      <c r="AC43" s="191"/>
      <c r="AD43" s="191"/>
      <c r="AE43" s="191"/>
      <c r="AF43" s="191"/>
      <c r="AG43" s="191"/>
      <c r="AH43" s="191"/>
      <c r="AI43" s="191"/>
      <c r="AJ43" s="191"/>
      <c r="AK43" s="191"/>
      <c r="AL43" s="191"/>
      <c r="AM43" s="191"/>
      <c r="AN43" s="191"/>
      <c r="AO43" s="191"/>
      <c r="AP43" s="191"/>
      <c r="AQ43" s="191"/>
      <c r="AR43" s="191"/>
      <c r="AS43" s="191"/>
      <c r="AT43" s="201"/>
    </row>
    <row r="44" spans="1:46" ht="60" customHeight="1" x14ac:dyDescent="0.35">
      <c r="A44" s="198" t="s">
        <v>4953</v>
      </c>
      <c r="B44" s="184" t="s">
        <v>4964</v>
      </c>
      <c r="C44" s="185" t="s">
        <v>4987</v>
      </c>
      <c r="D44" s="187" t="s">
        <v>4988</v>
      </c>
      <c r="E44" s="187" t="s">
        <v>4989</v>
      </c>
      <c r="F44" s="189" t="str">
        <f>IF(COUNTIF(G44:AT44,"&lt;&gt;")=0,"",SUMPRODUCT(((Recommendations[ImplStatus]="Implemented")+(Recommendations[ImplStatus]="Compensated"))*ISNUMBER(MATCH(Recommendations[Id],G44:AT44,0)))/COUNTIF(G44:AT44,"&lt;&gt;"))</f>
        <v/>
      </c>
      <c r="G44" s="191"/>
      <c r="H44" s="191"/>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c r="AG44" s="191"/>
      <c r="AH44" s="191"/>
      <c r="AI44" s="191"/>
      <c r="AJ44" s="191"/>
      <c r="AK44" s="191"/>
      <c r="AL44" s="191"/>
      <c r="AM44" s="191"/>
      <c r="AN44" s="191"/>
      <c r="AO44" s="191"/>
      <c r="AP44" s="191"/>
      <c r="AQ44" s="191"/>
      <c r="AR44" s="191"/>
      <c r="AS44" s="191"/>
      <c r="AT44" s="201"/>
    </row>
    <row r="45" spans="1:46" ht="60" customHeight="1" x14ac:dyDescent="0.35">
      <c r="A45" s="198" t="s">
        <v>4953</v>
      </c>
      <c r="B45" s="184" t="s">
        <v>4964</v>
      </c>
      <c r="C45" s="185" t="s">
        <v>4990</v>
      </c>
      <c r="D45" s="187" t="s">
        <v>4991</v>
      </c>
      <c r="E45" s="187" t="s">
        <v>4992</v>
      </c>
      <c r="F45" s="189" t="str">
        <f>IF(COUNTIF(G45:AT45,"&lt;&gt;")=0,"",SUMPRODUCT(((Recommendations[ImplStatus]="Implemented")+(Recommendations[ImplStatus]="Compensated"))*ISNUMBER(MATCH(Recommendations[Id],G45:AT45,0)))/COUNTIF(G45:AT45,"&lt;&gt;"))</f>
        <v/>
      </c>
      <c r="G45" s="191"/>
      <c r="H45" s="191"/>
      <c r="I45" s="191"/>
      <c r="J45" s="191"/>
      <c r="K45" s="191"/>
      <c r="L45" s="191"/>
      <c r="M45" s="191"/>
      <c r="N45" s="191"/>
      <c r="O45" s="191"/>
      <c r="P45" s="191"/>
      <c r="Q45" s="191"/>
      <c r="R45" s="191"/>
      <c r="S45" s="191"/>
      <c r="T45" s="191"/>
      <c r="U45" s="191"/>
      <c r="V45" s="191"/>
      <c r="W45" s="191"/>
      <c r="X45" s="191"/>
      <c r="Y45" s="191"/>
      <c r="Z45" s="191"/>
      <c r="AA45" s="191"/>
      <c r="AB45" s="191"/>
      <c r="AC45" s="191"/>
      <c r="AD45" s="191"/>
      <c r="AE45" s="191"/>
      <c r="AF45" s="191"/>
      <c r="AG45" s="191"/>
      <c r="AH45" s="191"/>
      <c r="AI45" s="191"/>
      <c r="AJ45" s="191"/>
      <c r="AK45" s="191"/>
      <c r="AL45" s="191"/>
      <c r="AM45" s="191"/>
      <c r="AN45" s="191"/>
      <c r="AO45" s="191"/>
      <c r="AP45" s="191"/>
      <c r="AQ45" s="191"/>
      <c r="AR45" s="191"/>
      <c r="AS45" s="191"/>
      <c r="AT45" s="201"/>
    </row>
    <row r="46" spans="1:46" ht="60" customHeight="1" x14ac:dyDescent="0.35">
      <c r="A46" s="198" t="s">
        <v>4953</v>
      </c>
      <c r="B46" s="184" t="s">
        <v>4964</v>
      </c>
      <c r="C46" s="185" t="s">
        <v>4993</v>
      </c>
      <c r="D46" s="187" t="s">
        <v>4994</v>
      </c>
      <c r="E46" s="187" t="s">
        <v>4995</v>
      </c>
      <c r="F46" s="189" t="str">
        <f>IF(COUNTIF(G46:AT46,"&lt;&gt;")=0,"",SUMPRODUCT(((Recommendations[ImplStatus]="Implemented")+(Recommendations[ImplStatus]="Compensated"))*ISNUMBER(MATCH(Recommendations[Id],G46:AT46,0)))/COUNTIF(G46:AT46,"&lt;&gt;"))</f>
        <v/>
      </c>
      <c r="G46" s="191"/>
      <c r="H46" s="191"/>
      <c r="I46" s="191"/>
      <c r="J46" s="191"/>
      <c r="K46" s="191"/>
      <c r="L46" s="191"/>
      <c r="M46" s="191"/>
      <c r="N46" s="191"/>
      <c r="O46" s="191"/>
      <c r="P46" s="191"/>
      <c r="Q46" s="191"/>
      <c r="R46" s="191"/>
      <c r="S46" s="191"/>
      <c r="T46" s="191"/>
      <c r="U46" s="191"/>
      <c r="V46" s="191"/>
      <c r="W46" s="191"/>
      <c r="X46" s="191"/>
      <c r="Y46" s="191"/>
      <c r="Z46" s="191"/>
      <c r="AA46" s="191"/>
      <c r="AB46" s="191"/>
      <c r="AC46" s="191"/>
      <c r="AD46" s="191"/>
      <c r="AE46" s="191"/>
      <c r="AF46" s="191"/>
      <c r="AG46" s="191"/>
      <c r="AH46" s="191"/>
      <c r="AI46" s="191"/>
      <c r="AJ46" s="191"/>
      <c r="AK46" s="191"/>
      <c r="AL46" s="191"/>
      <c r="AM46" s="191"/>
      <c r="AN46" s="191"/>
      <c r="AO46" s="191"/>
      <c r="AP46" s="191"/>
      <c r="AQ46" s="191"/>
      <c r="AR46" s="191"/>
      <c r="AS46" s="191"/>
      <c r="AT46" s="201"/>
    </row>
    <row r="47" spans="1:46" ht="60" customHeight="1" x14ac:dyDescent="0.35">
      <c r="A47" s="198" t="s">
        <v>4953</v>
      </c>
      <c r="B47" s="184" t="s">
        <v>4964</v>
      </c>
      <c r="C47" s="185" t="s">
        <v>4996</v>
      </c>
      <c r="D47" s="187" t="s">
        <v>4997</v>
      </c>
      <c r="E47" s="187" t="s">
        <v>4998</v>
      </c>
      <c r="F47" s="189" t="str">
        <f>IF(COUNTIF(G47:AT47,"&lt;&gt;")=0,"",SUMPRODUCT(((Recommendations[ImplStatus]="Implemented")+(Recommendations[ImplStatus]="Compensated"))*ISNUMBER(MATCH(Recommendations[Id],G47:AT47,0)))/COUNTIF(G47:AT47,"&lt;&gt;"))</f>
        <v/>
      </c>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191"/>
      <c r="AG47" s="191"/>
      <c r="AH47" s="191"/>
      <c r="AI47" s="191"/>
      <c r="AJ47" s="191"/>
      <c r="AK47" s="191"/>
      <c r="AL47" s="191"/>
      <c r="AM47" s="191"/>
      <c r="AN47" s="191"/>
      <c r="AO47" s="191"/>
      <c r="AP47" s="191"/>
      <c r="AQ47" s="191"/>
      <c r="AR47" s="191"/>
      <c r="AS47" s="191"/>
      <c r="AT47" s="201"/>
    </row>
    <row r="48" spans="1:46" ht="60" customHeight="1" x14ac:dyDescent="0.35">
      <c r="A48" s="198" t="s">
        <v>4953</v>
      </c>
      <c r="B48" s="184" t="s">
        <v>4964</v>
      </c>
      <c r="C48" s="185" t="s">
        <v>4999</v>
      </c>
      <c r="D48" s="187" t="s">
        <v>5000</v>
      </c>
      <c r="E48" s="187" t="s">
        <v>5001</v>
      </c>
      <c r="F48" s="189" t="str">
        <f>IF(COUNTIF(G48:AT48,"&lt;&gt;")=0,"",SUMPRODUCT(((Recommendations[ImplStatus]="Implemented")+(Recommendations[ImplStatus]="Compensated"))*ISNUMBER(MATCH(Recommendations[Id],G48:AT48,0)))/COUNTIF(G48:AT48,"&lt;&gt;"))</f>
        <v/>
      </c>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191"/>
      <c r="AG48" s="191"/>
      <c r="AH48" s="191"/>
      <c r="AI48" s="191"/>
      <c r="AJ48" s="191"/>
      <c r="AK48" s="191"/>
      <c r="AL48" s="191"/>
      <c r="AM48" s="191"/>
      <c r="AN48" s="191"/>
      <c r="AO48" s="191"/>
      <c r="AP48" s="191"/>
      <c r="AQ48" s="191"/>
      <c r="AR48" s="191"/>
      <c r="AS48" s="191"/>
      <c r="AT48" s="201"/>
    </row>
    <row r="49" spans="1:46" ht="60" customHeight="1" x14ac:dyDescent="0.35">
      <c r="A49" s="198" t="s">
        <v>4953</v>
      </c>
      <c r="B49" s="184" t="s">
        <v>4964</v>
      </c>
      <c r="C49" s="185" t="s">
        <v>5002</v>
      </c>
      <c r="D49" s="187" t="s">
        <v>5003</v>
      </c>
      <c r="E49" s="187" t="s">
        <v>5004</v>
      </c>
      <c r="F49" s="189" t="str">
        <f>IF(COUNTIF(G49:AT49,"&lt;&gt;")=0,"",SUMPRODUCT(((Recommendations[ImplStatus]="Implemented")+(Recommendations[ImplStatus]="Compensated"))*ISNUMBER(MATCH(Recommendations[Id],G49:AT49,0)))/COUNTIF(G49:AT49,"&lt;&gt;"))</f>
        <v/>
      </c>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201"/>
    </row>
    <row r="50" spans="1:46" ht="60" customHeight="1" x14ac:dyDescent="0.35">
      <c r="A50" s="198" t="s">
        <v>4953</v>
      </c>
      <c r="B50" s="184" t="s">
        <v>4964</v>
      </c>
      <c r="C50" s="185" t="s">
        <v>5005</v>
      </c>
      <c r="D50" s="187" t="s">
        <v>5006</v>
      </c>
      <c r="E50" s="187" t="s">
        <v>5007</v>
      </c>
      <c r="F50" s="189" t="str">
        <f>IF(COUNTIF(G50:AT50,"&lt;&gt;")=0,"",SUMPRODUCT(((Recommendations[ImplStatus]="Implemented")+(Recommendations[ImplStatus]="Compensated"))*ISNUMBER(MATCH(Recommendations[Id],G50:AT50,0)))/COUNTIF(G50:AT50,"&lt;&gt;"))</f>
        <v/>
      </c>
      <c r="G50" s="191"/>
      <c r="H50" s="191"/>
      <c r="I50" s="191"/>
      <c r="J50" s="191"/>
      <c r="K50" s="191"/>
      <c r="L50" s="191"/>
      <c r="M50" s="191"/>
      <c r="N50" s="191"/>
      <c r="O50" s="191"/>
      <c r="P50" s="191"/>
      <c r="Q50" s="191"/>
      <c r="R50" s="191"/>
      <c r="S50" s="191"/>
      <c r="T50" s="191"/>
      <c r="U50" s="191"/>
      <c r="V50" s="191"/>
      <c r="W50" s="191"/>
      <c r="X50" s="191"/>
      <c r="Y50" s="191"/>
      <c r="Z50" s="191"/>
      <c r="AA50" s="191"/>
      <c r="AB50" s="191"/>
      <c r="AC50" s="191"/>
      <c r="AD50" s="191"/>
      <c r="AE50" s="191"/>
      <c r="AF50" s="191"/>
      <c r="AG50" s="191"/>
      <c r="AH50" s="191"/>
      <c r="AI50" s="191"/>
      <c r="AJ50" s="191"/>
      <c r="AK50" s="191"/>
      <c r="AL50" s="191"/>
      <c r="AM50" s="191"/>
      <c r="AN50" s="191"/>
      <c r="AO50" s="191"/>
      <c r="AP50" s="191"/>
      <c r="AQ50" s="191"/>
      <c r="AR50" s="191"/>
      <c r="AS50" s="191"/>
      <c r="AT50" s="201"/>
    </row>
    <row r="51" spans="1:46" ht="60" customHeight="1" outlineLevel="1" x14ac:dyDescent="0.35">
      <c r="A51" s="197" t="s">
        <v>4953</v>
      </c>
      <c r="B51" s="183" t="s">
        <v>5008</v>
      </c>
      <c r="C51" s="183"/>
      <c r="D51" s="186" t="s">
        <v>5009</v>
      </c>
      <c r="E51" s="186"/>
      <c r="F51" s="188" t="str">
        <f>IF(COUNTIF(G51:AT51,"&lt;&gt;")=0,"",SUMPRODUCT(((Recommendations[ImplStatus]="Implemented")+(Recommendations[ImplStatus]="Compensated"))*ISNUMBER(MATCH(Recommendations[Id],G51:AT51,0)))/COUNTIF(G51:AT51,"&lt;&gt;"))</f>
        <v/>
      </c>
      <c r="G51" s="190"/>
      <c r="H51" s="190"/>
      <c r="I51" s="190"/>
      <c r="J51" s="190"/>
      <c r="K51" s="190"/>
      <c r="L51" s="190"/>
      <c r="M51" s="190"/>
      <c r="N51" s="190"/>
      <c r="O51" s="190"/>
      <c r="P51" s="190"/>
      <c r="Q51" s="190"/>
      <c r="R51" s="190"/>
      <c r="S51" s="190"/>
      <c r="T51" s="190"/>
      <c r="U51" s="190"/>
      <c r="V51" s="190"/>
      <c r="W51" s="190"/>
      <c r="X51" s="190"/>
      <c r="Y51" s="190"/>
      <c r="Z51" s="190"/>
      <c r="AA51" s="190"/>
      <c r="AB51" s="190"/>
      <c r="AC51" s="190"/>
      <c r="AD51" s="190"/>
      <c r="AE51" s="190"/>
      <c r="AF51" s="190"/>
      <c r="AG51" s="190"/>
      <c r="AH51" s="190"/>
      <c r="AI51" s="190"/>
      <c r="AJ51" s="190"/>
      <c r="AK51" s="190"/>
      <c r="AL51" s="190"/>
      <c r="AM51" s="190"/>
      <c r="AN51" s="190"/>
      <c r="AO51" s="190"/>
      <c r="AP51" s="190"/>
      <c r="AQ51" s="190"/>
      <c r="AR51" s="190"/>
      <c r="AS51" s="190"/>
      <c r="AT51" s="200"/>
    </row>
    <row r="52" spans="1:46" ht="60" customHeight="1" x14ac:dyDescent="0.35">
      <c r="A52" s="198" t="s">
        <v>4953</v>
      </c>
      <c r="B52" s="184" t="s">
        <v>5008</v>
      </c>
      <c r="C52" s="185" t="s">
        <v>5010</v>
      </c>
      <c r="D52" s="187" t="s">
        <v>5011</v>
      </c>
      <c r="E52" s="187" t="s">
        <v>5012</v>
      </c>
      <c r="F52" s="189" t="str">
        <f>IF(COUNTIF(G52:AT52,"&lt;&gt;")=0,"",SUMPRODUCT(((Recommendations[ImplStatus]="Implemented")+(Recommendations[ImplStatus]="Compensated"))*ISNUMBER(MATCH(Recommendations[Id],G52:AT52,0)))/COUNTIF(G52:AT52,"&lt;&gt;"))</f>
        <v/>
      </c>
      <c r="G52" s="191"/>
      <c r="H52" s="191"/>
      <c r="I52" s="191"/>
      <c r="J52" s="191"/>
      <c r="K52" s="191"/>
      <c r="L52" s="191"/>
      <c r="M52" s="191"/>
      <c r="N52" s="191"/>
      <c r="O52" s="191"/>
      <c r="P52" s="191"/>
      <c r="Q52" s="191"/>
      <c r="R52" s="191"/>
      <c r="S52" s="191"/>
      <c r="T52" s="191"/>
      <c r="U52" s="191"/>
      <c r="V52" s="191"/>
      <c r="W52" s="191"/>
      <c r="X52" s="191"/>
      <c r="Y52" s="191"/>
      <c r="Z52" s="191"/>
      <c r="AA52" s="191"/>
      <c r="AB52" s="191"/>
      <c r="AC52" s="191"/>
      <c r="AD52" s="191"/>
      <c r="AE52" s="191"/>
      <c r="AF52" s="191"/>
      <c r="AG52" s="191"/>
      <c r="AH52" s="191"/>
      <c r="AI52" s="191"/>
      <c r="AJ52" s="191"/>
      <c r="AK52" s="191"/>
      <c r="AL52" s="191"/>
      <c r="AM52" s="191"/>
      <c r="AN52" s="191"/>
      <c r="AO52" s="191"/>
      <c r="AP52" s="191"/>
      <c r="AQ52" s="191"/>
      <c r="AR52" s="191"/>
      <c r="AS52" s="191"/>
      <c r="AT52" s="201"/>
    </row>
    <row r="53" spans="1:46" ht="60" customHeight="1" x14ac:dyDescent="0.35">
      <c r="A53" s="198" t="s">
        <v>4953</v>
      </c>
      <c r="B53" s="184" t="s">
        <v>5008</v>
      </c>
      <c r="C53" s="185" t="s">
        <v>5013</v>
      </c>
      <c r="D53" s="187" t="s">
        <v>5014</v>
      </c>
      <c r="E53" s="187" t="s">
        <v>5015</v>
      </c>
      <c r="F53" s="189" t="str">
        <f>IF(COUNTIF(G53:AT53,"&lt;&gt;")=0,"",SUMPRODUCT(((Recommendations[ImplStatus]="Implemented")+(Recommendations[ImplStatus]="Compensated"))*ISNUMBER(MATCH(Recommendations[Id],G53:AT53,0)))/COUNTIF(G53:AT53,"&lt;&gt;"))</f>
        <v/>
      </c>
      <c r="G53" s="191"/>
      <c r="H53" s="191"/>
      <c r="I53" s="191"/>
      <c r="J53" s="191"/>
      <c r="K53" s="191"/>
      <c r="L53" s="191"/>
      <c r="M53" s="191"/>
      <c r="N53" s="191"/>
      <c r="O53" s="191"/>
      <c r="P53" s="191"/>
      <c r="Q53" s="191"/>
      <c r="R53" s="191"/>
      <c r="S53" s="191"/>
      <c r="T53" s="191"/>
      <c r="U53" s="191"/>
      <c r="V53" s="191"/>
      <c r="W53" s="191"/>
      <c r="X53" s="191"/>
      <c r="Y53" s="191"/>
      <c r="Z53" s="191"/>
      <c r="AA53" s="191"/>
      <c r="AB53" s="191"/>
      <c r="AC53" s="191"/>
      <c r="AD53" s="191"/>
      <c r="AE53" s="191"/>
      <c r="AF53" s="191"/>
      <c r="AG53" s="191"/>
      <c r="AH53" s="191"/>
      <c r="AI53" s="191"/>
      <c r="AJ53" s="191"/>
      <c r="AK53" s="191"/>
      <c r="AL53" s="191"/>
      <c r="AM53" s="191"/>
      <c r="AN53" s="191"/>
      <c r="AO53" s="191"/>
      <c r="AP53" s="191"/>
      <c r="AQ53" s="191"/>
      <c r="AR53" s="191"/>
      <c r="AS53" s="191"/>
      <c r="AT53" s="201"/>
    </row>
    <row r="54" spans="1:46" ht="60" customHeight="1" x14ac:dyDescent="0.35">
      <c r="A54" s="198" t="s">
        <v>4953</v>
      </c>
      <c r="B54" s="184" t="s">
        <v>5008</v>
      </c>
      <c r="C54" s="185" t="s">
        <v>5016</v>
      </c>
      <c r="D54" s="187" t="s">
        <v>5017</v>
      </c>
      <c r="E54" s="187" t="s">
        <v>5018</v>
      </c>
      <c r="F54" s="189">
        <f>IF(COUNTIF(G54:AT54,"&lt;&gt;")=0,"",SUMPRODUCT(((Recommendations[ImplStatus]="Implemented")+(Recommendations[ImplStatus]="Compensated"))*ISNUMBER(MATCH(Recommendations[Id],G54:AT54,0)))/COUNTIF(G54:AT54,"&lt;&gt;"))</f>
        <v>0</v>
      </c>
      <c r="G54" s="191" t="s">
        <v>1964</v>
      </c>
      <c r="H54" s="191" t="s">
        <v>1972</v>
      </c>
      <c r="I54" s="191"/>
      <c r="J54" s="191"/>
      <c r="K54" s="191"/>
      <c r="L54" s="191"/>
      <c r="M54" s="191"/>
      <c r="N54" s="191"/>
      <c r="O54" s="191"/>
      <c r="P54" s="191"/>
      <c r="Q54" s="191"/>
      <c r="R54" s="191"/>
      <c r="S54" s="191"/>
      <c r="T54" s="191"/>
      <c r="U54" s="191"/>
      <c r="V54" s="191"/>
      <c r="W54" s="191"/>
      <c r="X54" s="191"/>
      <c r="Y54" s="191"/>
      <c r="Z54" s="191"/>
      <c r="AA54" s="191"/>
      <c r="AB54" s="191"/>
      <c r="AC54" s="191"/>
      <c r="AD54" s="191"/>
      <c r="AE54" s="191"/>
      <c r="AF54" s="191"/>
      <c r="AG54" s="191"/>
      <c r="AH54" s="191"/>
      <c r="AI54" s="191"/>
      <c r="AJ54" s="191"/>
      <c r="AK54" s="191"/>
      <c r="AL54" s="191"/>
      <c r="AM54" s="191"/>
      <c r="AN54" s="191"/>
      <c r="AO54" s="191"/>
      <c r="AP54" s="191"/>
      <c r="AQ54" s="191"/>
      <c r="AR54" s="191"/>
      <c r="AS54" s="191"/>
      <c r="AT54" s="201"/>
    </row>
    <row r="55" spans="1:46" ht="60" customHeight="1" x14ac:dyDescent="0.35">
      <c r="A55" s="198" t="s">
        <v>4953</v>
      </c>
      <c r="B55" s="184" t="s">
        <v>5008</v>
      </c>
      <c r="C55" s="185" t="s">
        <v>5019</v>
      </c>
      <c r="D55" s="187" t="s">
        <v>5020</v>
      </c>
      <c r="E55" s="187" t="s">
        <v>5021</v>
      </c>
      <c r="F55" s="189" t="str">
        <f>IF(COUNTIF(G55:AT55,"&lt;&gt;")=0,"",SUMPRODUCT(((Recommendations[ImplStatus]="Implemented")+(Recommendations[ImplStatus]="Compensated"))*ISNUMBER(MATCH(Recommendations[Id],G55:AT55,0)))/COUNTIF(G55:AT55,"&lt;&gt;"))</f>
        <v/>
      </c>
      <c r="G55" s="191"/>
      <c r="H55" s="191"/>
      <c r="I55" s="191"/>
      <c r="J55" s="191"/>
      <c r="K55" s="191"/>
      <c r="L55" s="191"/>
      <c r="M55" s="191"/>
      <c r="N55" s="191"/>
      <c r="O55" s="191"/>
      <c r="P55" s="191"/>
      <c r="Q55" s="191"/>
      <c r="R55" s="191"/>
      <c r="S55" s="191"/>
      <c r="T55" s="191"/>
      <c r="U55" s="191"/>
      <c r="V55" s="191"/>
      <c r="W55" s="191"/>
      <c r="X55" s="191"/>
      <c r="Y55" s="191"/>
      <c r="Z55" s="191"/>
      <c r="AA55" s="191"/>
      <c r="AB55" s="191"/>
      <c r="AC55" s="191"/>
      <c r="AD55" s="191"/>
      <c r="AE55" s="191"/>
      <c r="AF55" s="191"/>
      <c r="AG55" s="191"/>
      <c r="AH55" s="191"/>
      <c r="AI55" s="191"/>
      <c r="AJ55" s="191"/>
      <c r="AK55" s="191"/>
      <c r="AL55" s="191"/>
      <c r="AM55" s="191"/>
      <c r="AN55" s="191"/>
      <c r="AO55" s="191"/>
      <c r="AP55" s="191"/>
      <c r="AQ55" s="191"/>
      <c r="AR55" s="191"/>
      <c r="AS55" s="191"/>
      <c r="AT55" s="201"/>
    </row>
    <row r="56" spans="1:46" ht="60" customHeight="1" x14ac:dyDescent="0.35">
      <c r="A56" s="198" t="s">
        <v>4953</v>
      </c>
      <c r="B56" s="184" t="s">
        <v>5008</v>
      </c>
      <c r="C56" s="185" t="s">
        <v>5022</v>
      </c>
      <c r="D56" s="187" t="s">
        <v>5023</v>
      </c>
      <c r="E56" s="187" t="s">
        <v>5024</v>
      </c>
      <c r="F56" s="189" t="str">
        <f>IF(COUNTIF(G56:AT56,"&lt;&gt;")=0,"",SUMPRODUCT(((Recommendations[ImplStatus]="Implemented")+(Recommendations[ImplStatus]="Compensated"))*ISNUMBER(MATCH(Recommendations[Id],G56:AT56,0)))/COUNTIF(G56:AT56,"&lt;&gt;"))</f>
        <v/>
      </c>
      <c r="G56" s="191"/>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201"/>
    </row>
    <row r="57" spans="1:46" ht="60" customHeight="1" x14ac:dyDescent="0.35">
      <c r="A57" s="198" t="s">
        <v>4953</v>
      </c>
      <c r="B57" s="184" t="s">
        <v>5008</v>
      </c>
      <c r="C57" s="185" t="s">
        <v>5025</v>
      </c>
      <c r="D57" s="187" t="s">
        <v>5026</v>
      </c>
      <c r="E57" s="187" t="s">
        <v>5027</v>
      </c>
      <c r="F57" s="189" t="str">
        <f>IF(COUNTIF(G57:AT57,"&lt;&gt;")=0,"",SUMPRODUCT(((Recommendations[ImplStatus]="Implemented")+(Recommendations[ImplStatus]="Compensated"))*ISNUMBER(MATCH(Recommendations[Id],G57:AT57,0)))/COUNTIF(G57:AT57,"&lt;&gt;"))</f>
        <v/>
      </c>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191"/>
      <c r="AG57" s="191"/>
      <c r="AH57" s="191"/>
      <c r="AI57" s="191"/>
      <c r="AJ57" s="191"/>
      <c r="AK57" s="191"/>
      <c r="AL57" s="191"/>
      <c r="AM57" s="191"/>
      <c r="AN57" s="191"/>
      <c r="AO57" s="191"/>
      <c r="AP57" s="191"/>
      <c r="AQ57" s="191"/>
      <c r="AR57" s="191"/>
      <c r="AS57" s="191"/>
      <c r="AT57" s="201"/>
    </row>
    <row r="58" spans="1:46" ht="60" customHeight="1" x14ac:dyDescent="0.35">
      <c r="A58" s="198" t="s">
        <v>4953</v>
      </c>
      <c r="B58" s="184" t="s">
        <v>5008</v>
      </c>
      <c r="C58" s="185" t="s">
        <v>5028</v>
      </c>
      <c r="D58" s="187" t="s">
        <v>5029</v>
      </c>
      <c r="E58" s="187" t="s">
        <v>5030</v>
      </c>
      <c r="F58" s="189" t="str">
        <f>IF(COUNTIF(G58:AT58,"&lt;&gt;")=0,"",SUMPRODUCT(((Recommendations[ImplStatus]="Implemented")+(Recommendations[ImplStatus]="Compensated"))*ISNUMBER(MATCH(Recommendations[Id],G58:AT58,0)))/COUNTIF(G58:AT58,"&lt;&gt;"))</f>
        <v/>
      </c>
      <c r="G58" s="191"/>
      <c r="H58" s="191"/>
      <c r="I58" s="191"/>
      <c r="J58" s="191"/>
      <c r="K58" s="191"/>
      <c r="L58" s="191"/>
      <c r="M58" s="191"/>
      <c r="N58" s="191"/>
      <c r="O58" s="191"/>
      <c r="P58" s="191"/>
      <c r="Q58" s="191"/>
      <c r="R58" s="191"/>
      <c r="S58" s="191"/>
      <c r="T58" s="191"/>
      <c r="U58" s="191"/>
      <c r="V58" s="191"/>
      <c r="W58" s="191"/>
      <c r="X58" s="191"/>
      <c r="Y58" s="191"/>
      <c r="Z58" s="191"/>
      <c r="AA58" s="191"/>
      <c r="AB58" s="191"/>
      <c r="AC58" s="191"/>
      <c r="AD58" s="191"/>
      <c r="AE58" s="191"/>
      <c r="AF58" s="191"/>
      <c r="AG58" s="191"/>
      <c r="AH58" s="191"/>
      <c r="AI58" s="191"/>
      <c r="AJ58" s="191"/>
      <c r="AK58" s="191"/>
      <c r="AL58" s="191"/>
      <c r="AM58" s="191"/>
      <c r="AN58" s="191"/>
      <c r="AO58" s="191"/>
      <c r="AP58" s="191"/>
      <c r="AQ58" s="191"/>
      <c r="AR58" s="191"/>
      <c r="AS58" s="191"/>
      <c r="AT58" s="201"/>
    </row>
    <row r="59" spans="1:46" ht="60" customHeight="1" x14ac:dyDescent="0.35">
      <c r="A59" s="198" t="s">
        <v>4953</v>
      </c>
      <c r="B59" s="184" t="s">
        <v>5008</v>
      </c>
      <c r="C59" s="185" t="s">
        <v>5031</v>
      </c>
      <c r="D59" s="187" t="s">
        <v>5032</v>
      </c>
      <c r="E59" s="187" t="s">
        <v>5033</v>
      </c>
      <c r="F59" s="189" t="str">
        <f>IF(COUNTIF(G59:AT59,"&lt;&gt;")=0,"",SUMPRODUCT(((Recommendations[ImplStatus]="Implemented")+(Recommendations[ImplStatus]="Compensated"))*ISNUMBER(MATCH(Recommendations[Id],G59:AT59,0)))/COUNTIF(G59:AT59,"&lt;&gt;"))</f>
        <v/>
      </c>
      <c r="G59" s="191"/>
      <c r="H59" s="191"/>
      <c r="I59" s="191"/>
      <c r="J59" s="191"/>
      <c r="K59" s="191"/>
      <c r="L59" s="191"/>
      <c r="M59" s="191"/>
      <c r="N59" s="191"/>
      <c r="O59" s="191"/>
      <c r="P59" s="191"/>
      <c r="Q59" s="191"/>
      <c r="R59" s="191"/>
      <c r="S59" s="191"/>
      <c r="T59" s="191"/>
      <c r="U59" s="191"/>
      <c r="V59" s="191"/>
      <c r="W59" s="191"/>
      <c r="X59" s="191"/>
      <c r="Y59" s="191"/>
      <c r="Z59" s="191"/>
      <c r="AA59" s="191"/>
      <c r="AB59" s="191"/>
      <c r="AC59" s="191"/>
      <c r="AD59" s="191"/>
      <c r="AE59" s="191"/>
      <c r="AF59" s="191"/>
      <c r="AG59" s="191"/>
      <c r="AH59" s="191"/>
      <c r="AI59" s="191"/>
      <c r="AJ59" s="191"/>
      <c r="AK59" s="191"/>
      <c r="AL59" s="191"/>
      <c r="AM59" s="191"/>
      <c r="AN59" s="191"/>
      <c r="AO59" s="191"/>
      <c r="AP59" s="191"/>
      <c r="AQ59" s="191"/>
      <c r="AR59" s="191"/>
      <c r="AS59" s="191"/>
      <c r="AT59" s="201"/>
    </row>
    <row r="60" spans="1:46" ht="60" customHeight="1" x14ac:dyDescent="0.35">
      <c r="A60" s="198" t="s">
        <v>4953</v>
      </c>
      <c r="B60" s="184" t="s">
        <v>5034</v>
      </c>
      <c r="C60" s="185" t="s">
        <v>5035</v>
      </c>
      <c r="D60" s="187" t="s">
        <v>5036</v>
      </c>
      <c r="E60" s="187" t="s">
        <v>5037</v>
      </c>
      <c r="F60" s="189" t="str">
        <f>IF(COUNTIF(G60:AT60,"&lt;&gt;")=0,"",SUMPRODUCT(((Recommendations[ImplStatus]="Implemented")+(Recommendations[ImplStatus]="Compensated"))*ISNUMBER(MATCH(Recommendations[Id],G60:AT60,0)))/COUNTIF(G60:AT60,"&lt;&gt;"))</f>
        <v/>
      </c>
      <c r="G60" s="191"/>
      <c r="H60" s="191"/>
      <c r="I60" s="191"/>
      <c r="J60" s="191"/>
      <c r="K60" s="191"/>
      <c r="L60" s="191"/>
      <c r="M60" s="191"/>
      <c r="N60" s="191"/>
      <c r="O60" s="191"/>
      <c r="P60" s="191"/>
      <c r="Q60" s="191"/>
      <c r="R60" s="191"/>
      <c r="S60" s="191"/>
      <c r="T60" s="191"/>
      <c r="U60" s="191"/>
      <c r="V60" s="191"/>
      <c r="W60" s="191"/>
      <c r="X60" s="191"/>
      <c r="Y60" s="191"/>
      <c r="Z60" s="191"/>
      <c r="AA60" s="191"/>
      <c r="AB60" s="191"/>
      <c r="AC60" s="191"/>
      <c r="AD60" s="191"/>
      <c r="AE60" s="191"/>
      <c r="AF60" s="191"/>
      <c r="AG60" s="191"/>
      <c r="AH60" s="191"/>
      <c r="AI60" s="191"/>
      <c r="AJ60" s="191"/>
      <c r="AK60" s="191"/>
      <c r="AL60" s="191"/>
      <c r="AM60" s="191"/>
      <c r="AN60" s="191"/>
      <c r="AO60" s="191"/>
      <c r="AP60" s="191"/>
      <c r="AQ60" s="191"/>
      <c r="AR60" s="191"/>
      <c r="AS60" s="191"/>
      <c r="AT60" s="201"/>
    </row>
    <row r="61" spans="1:46" ht="60" customHeight="1" x14ac:dyDescent="0.35">
      <c r="A61" s="198" t="s">
        <v>4953</v>
      </c>
      <c r="B61" s="184" t="s">
        <v>5034</v>
      </c>
      <c r="C61" s="185" t="s">
        <v>5038</v>
      </c>
      <c r="D61" s="187" t="s">
        <v>5039</v>
      </c>
      <c r="E61" s="187" t="s">
        <v>5040</v>
      </c>
      <c r="F61" s="189" t="str">
        <f>IF(COUNTIF(G61:AT61,"&lt;&gt;")=0,"",SUMPRODUCT(((Recommendations[ImplStatus]="Implemented")+(Recommendations[ImplStatus]="Compensated"))*ISNUMBER(MATCH(Recommendations[Id],G61:AT61,0)))/COUNTIF(G61:AT61,"&lt;&gt;"))</f>
        <v/>
      </c>
      <c r="G61" s="191"/>
      <c r="H61" s="191"/>
      <c r="I61" s="191"/>
      <c r="J61" s="191"/>
      <c r="K61" s="191"/>
      <c r="L61" s="191"/>
      <c r="M61" s="191"/>
      <c r="N61" s="191"/>
      <c r="O61" s="191"/>
      <c r="P61" s="191"/>
      <c r="Q61" s="191"/>
      <c r="R61" s="191"/>
      <c r="S61" s="191"/>
      <c r="T61" s="191"/>
      <c r="U61" s="191"/>
      <c r="V61" s="191"/>
      <c r="W61" s="191"/>
      <c r="X61" s="191"/>
      <c r="Y61" s="191"/>
      <c r="Z61" s="191"/>
      <c r="AA61" s="191"/>
      <c r="AB61" s="191"/>
      <c r="AC61" s="191"/>
      <c r="AD61" s="191"/>
      <c r="AE61" s="191"/>
      <c r="AF61" s="191"/>
      <c r="AG61" s="191"/>
      <c r="AH61" s="191"/>
      <c r="AI61" s="191"/>
      <c r="AJ61" s="191"/>
      <c r="AK61" s="191"/>
      <c r="AL61" s="191"/>
      <c r="AM61" s="191"/>
      <c r="AN61" s="191"/>
      <c r="AO61" s="191"/>
      <c r="AP61" s="191"/>
      <c r="AQ61" s="191"/>
      <c r="AR61" s="191"/>
      <c r="AS61" s="191"/>
      <c r="AT61" s="201"/>
    </row>
    <row r="62" spans="1:46" ht="60" customHeight="1" outlineLevel="1" x14ac:dyDescent="0.35">
      <c r="A62" s="197" t="s">
        <v>4953</v>
      </c>
      <c r="B62" s="183" t="s">
        <v>5041</v>
      </c>
      <c r="C62" s="183"/>
      <c r="D62" s="186" t="s">
        <v>5042</v>
      </c>
      <c r="E62" s="186"/>
      <c r="F62" s="188" t="str">
        <f>IF(COUNTIF(G62:AT62,"&lt;&gt;")=0,"",SUMPRODUCT(((Recommendations[ImplStatus]="Implemented")+(Recommendations[ImplStatus]="Compensated"))*ISNUMBER(MATCH(Recommendations[Id],G62:AT62,0)))/COUNTIF(G62:AT62,"&lt;&gt;"))</f>
        <v/>
      </c>
      <c r="G62" s="190"/>
      <c r="H62" s="190"/>
      <c r="I62" s="190"/>
      <c r="J62" s="190"/>
      <c r="K62" s="190"/>
      <c r="L62" s="190"/>
      <c r="M62" s="190"/>
      <c r="N62" s="190"/>
      <c r="O62" s="190"/>
      <c r="P62" s="190"/>
      <c r="Q62" s="190"/>
      <c r="R62" s="190"/>
      <c r="S62" s="190"/>
      <c r="T62" s="190"/>
      <c r="U62" s="190"/>
      <c r="V62" s="190"/>
      <c r="W62" s="190"/>
      <c r="X62" s="190"/>
      <c r="Y62" s="190"/>
      <c r="Z62" s="190"/>
      <c r="AA62" s="190"/>
      <c r="AB62" s="190"/>
      <c r="AC62" s="190"/>
      <c r="AD62" s="190"/>
      <c r="AE62" s="190"/>
      <c r="AF62" s="190"/>
      <c r="AG62" s="190"/>
      <c r="AH62" s="190"/>
      <c r="AI62" s="190"/>
      <c r="AJ62" s="190"/>
      <c r="AK62" s="190"/>
      <c r="AL62" s="190"/>
      <c r="AM62" s="190"/>
      <c r="AN62" s="190"/>
      <c r="AO62" s="190"/>
      <c r="AP62" s="190"/>
      <c r="AQ62" s="190"/>
      <c r="AR62" s="190"/>
      <c r="AS62" s="190"/>
      <c r="AT62" s="200"/>
    </row>
    <row r="63" spans="1:46" ht="60" customHeight="1" x14ac:dyDescent="0.35">
      <c r="A63" s="198" t="s">
        <v>4953</v>
      </c>
      <c r="B63" s="184" t="s">
        <v>5041</v>
      </c>
      <c r="C63" s="185" t="s">
        <v>5043</v>
      </c>
      <c r="D63" s="187" t="s">
        <v>5044</v>
      </c>
      <c r="E63" s="187" t="s">
        <v>5045</v>
      </c>
      <c r="F63" s="189" t="str">
        <f>IF(COUNTIF(G63:AT63,"&lt;&gt;")=0,"",SUMPRODUCT(((Recommendations[ImplStatus]="Implemented")+(Recommendations[ImplStatus]="Compensated"))*ISNUMBER(MATCH(Recommendations[Id],G63:AT63,0)))/COUNTIF(G63:AT63,"&lt;&gt;"))</f>
        <v/>
      </c>
      <c r="G63" s="191"/>
      <c r="H63" s="191"/>
      <c r="I63" s="191"/>
      <c r="J63" s="191"/>
      <c r="K63" s="191"/>
      <c r="L63" s="191"/>
      <c r="M63" s="191"/>
      <c r="N63" s="191"/>
      <c r="O63" s="191"/>
      <c r="P63" s="191"/>
      <c r="Q63" s="191"/>
      <c r="R63" s="191"/>
      <c r="S63" s="191"/>
      <c r="T63" s="191"/>
      <c r="U63" s="191"/>
      <c r="V63" s="191"/>
      <c r="W63" s="191"/>
      <c r="X63" s="191"/>
      <c r="Y63" s="191"/>
      <c r="Z63" s="191"/>
      <c r="AA63" s="191"/>
      <c r="AB63" s="191"/>
      <c r="AC63" s="191"/>
      <c r="AD63" s="191"/>
      <c r="AE63" s="191"/>
      <c r="AF63" s="191"/>
      <c r="AG63" s="191"/>
      <c r="AH63" s="191"/>
      <c r="AI63" s="191"/>
      <c r="AJ63" s="191"/>
      <c r="AK63" s="191"/>
      <c r="AL63" s="191"/>
      <c r="AM63" s="191"/>
      <c r="AN63" s="191"/>
      <c r="AO63" s="191"/>
      <c r="AP63" s="191"/>
      <c r="AQ63" s="191"/>
      <c r="AR63" s="191"/>
      <c r="AS63" s="191"/>
      <c r="AT63" s="201"/>
    </row>
    <row r="64" spans="1:46" ht="60" customHeight="1" x14ac:dyDescent="0.35">
      <c r="A64" s="198" t="s">
        <v>4953</v>
      </c>
      <c r="B64" s="184" t="s">
        <v>5041</v>
      </c>
      <c r="C64" s="185" t="s">
        <v>5046</v>
      </c>
      <c r="D64" s="187" t="s">
        <v>5047</v>
      </c>
      <c r="E64" s="187" t="s">
        <v>5048</v>
      </c>
      <c r="F64" s="189">
        <f>IF(COUNTIF(G64:AT64,"&lt;&gt;")=0,"",SUMPRODUCT(((Recommendations[ImplStatus]="Implemented")+(Recommendations[ImplStatus]="Compensated"))*ISNUMBER(MATCH(Recommendations[Id],G64:AT64,0)))/COUNTIF(G64:AT64,"&lt;&gt;"))</f>
        <v>0</v>
      </c>
      <c r="G64" s="191" t="s">
        <v>329</v>
      </c>
      <c r="H64" s="191" t="s">
        <v>337</v>
      </c>
      <c r="I64" s="191" t="s">
        <v>345</v>
      </c>
      <c r="J64" s="191" t="s">
        <v>353</v>
      </c>
      <c r="K64" s="191" t="s">
        <v>361</v>
      </c>
      <c r="L64" s="191" t="s">
        <v>368</v>
      </c>
      <c r="M64" s="191" t="s">
        <v>376</v>
      </c>
      <c r="N64" s="191" t="s">
        <v>482</v>
      </c>
      <c r="O64" s="191" t="s">
        <v>485</v>
      </c>
      <c r="P64" s="191" t="s">
        <v>501</v>
      </c>
      <c r="Q64" s="191" t="s">
        <v>504</v>
      </c>
      <c r="R64" s="191" t="s">
        <v>507</v>
      </c>
      <c r="S64" s="191" t="s">
        <v>1550</v>
      </c>
      <c r="T64" s="191" t="s">
        <v>1557</v>
      </c>
      <c r="U64" s="191" t="s">
        <v>1753</v>
      </c>
      <c r="V64" s="191" t="s">
        <v>2045</v>
      </c>
      <c r="W64" s="191" t="s">
        <v>2053</v>
      </c>
      <c r="X64" s="191" t="s">
        <v>2056</v>
      </c>
      <c r="Y64" s="191" t="s">
        <v>2059</v>
      </c>
      <c r="Z64" s="191"/>
      <c r="AA64" s="191"/>
      <c r="AB64" s="191"/>
      <c r="AC64" s="191"/>
      <c r="AD64" s="191"/>
      <c r="AE64" s="191"/>
      <c r="AF64" s="191"/>
      <c r="AG64" s="191"/>
      <c r="AH64" s="191"/>
      <c r="AI64" s="191"/>
      <c r="AJ64" s="191"/>
      <c r="AK64" s="191"/>
      <c r="AL64" s="191"/>
      <c r="AM64" s="191"/>
      <c r="AN64" s="191"/>
      <c r="AO64" s="191"/>
      <c r="AP64" s="191"/>
      <c r="AQ64" s="191"/>
      <c r="AR64" s="191"/>
      <c r="AS64" s="191"/>
      <c r="AT64" s="201"/>
    </row>
    <row r="65" spans="1:46" ht="60" customHeight="1" x14ac:dyDescent="0.35">
      <c r="A65" s="198" t="s">
        <v>4953</v>
      </c>
      <c r="B65" s="184" t="s">
        <v>5041</v>
      </c>
      <c r="C65" s="185" t="s">
        <v>5049</v>
      </c>
      <c r="D65" s="187" t="s">
        <v>5050</v>
      </c>
      <c r="E65" s="187" t="s">
        <v>5051</v>
      </c>
      <c r="F65" s="189" t="str">
        <f>IF(COUNTIF(G65:AT65,"&lt;&gt;")=0,"",SUMPRODUCT(((Recommendations[ImplStatus]="Implemented")+(Recommendations[ImplStatus]="Compensated"))*ISNUMBER(MATCH(Recommendations[Id],G65:AT65,0)))/COUNTIF(G65:AT65,"&lt;&gt;"))</f>
        <v/>
      </c>
      <c r="G65" s="191"/>
      <c r="H65" s="191"/>
      <c r="I65" s="191"/>
      <c r="J65" s="191"/>
      <c r="K65" s="191"/>
      <c r="L65" s="191"/>
      <c r="M65" s="191"/>
      <c r="N65" s="191"/>
      <c r="O65" s="191"/>
      <c r="P65" s="191"/>
      <c r="Q65" s="191"/>
      <c r="R65" s="191"/>
      <c r="S65" s="191"/>
      <c r="T65" s="191"/>
      <c r="U65" s="191"/>
      <c r="V65" s="191"/>
      <c r="W65" s="191"/>
      <c r="X65" s="191"/>
      <c r="Y65" s="191"/>
      <c r="Z65" s="191"/>
      <c r="AA65" s="191"/>
      <c r="AB65" s="191"/>
      <c r="AC65" s="191"/>
      <c r="AD65" s="191"/>
      <c r="AE65" s="191"/>
      <c r="AF65" s="191"/>
      <c r="AG65" s="191"/>
      <c r="AH65" s="191"/>
      <c r="AI65" s="191"/>
      <c r="AJ65" s="191"/>
      <c r="AK65" s="191"/>
      <c r="AL65" s="191"/>
      <c r="AM65" s="191"/>
      <c r="AN65" s="191"/>
      <c r="AO65" s="191"/>
      <c r="AP65" s="191"/>
      <c r="AQ65" s="191"/>
      <c r="AR65" s="191"/>
      <c r="AS65" s="191"/>
      <c r="AT65" s="201"/>
    </row>
    <row r="66" spans="1:46" ht="60" customHeight="1" x14ac:dyDescent="0.35">
      <c r="A66" s="198" t="s">
        <v>4953</v>
      </c>
      <c r="B66" s="184" t="s">
        <v>5041</v>
      </c>
      <c r="C66" s="185" t="s">
        <v>5052</v>
      </c>
      <c r="D66" s="187" t="s">
        <v>5053</v>
      </c>
      <c r="E66" s="187" t="s">
        <v>5054</v>
      </c>
      <c r="F66" s="189" t="str">
        <f>IF(COUNTIF(G66:AT66,"&lt;&gt;")=0,"",SUMPRODUCT(((Recommendations[ImplStatus]="Implemented")+(Recommendations[ImplStatus]="Compensated"))*ISNUMBER(MATCH(Recommendations[Id],G66:AT66,0)))/COUNTIF(G66:AT66,"&lt;&gt;"))</f>
        <v/>
      </c>
      <c r="G66" s="191"/>
      <c r="H66" s="191"/>
      <c r="I66" s="191"/>
      <c r="J66" s="191"/>
      <c r="K66" s="191"/>
      <c r="L66" s="191"/>
      <c r="M66" s="191"/>
      <c r="N66" s="191"/>
      <c r="O66" s="191"/>
      <c r="P66" s="191"/>
      <c r="Q66" s="191"/>
      <c r="R66" s="191"/>
      <c r="S66" s="191"/>
      <c r="T66" s="191"/>
      <c r="U66" s="191"/>
      <c r="V66" s="191"/>
      <c r="W66" s="191"/>
      <c r="X66" s="191"/>
      <c r="Y66" s="191"/>
      <c r="Z66" s="191"/>
      <c r="AA66" s="191"/>
      <c r="AB66" s="191"/>
      <c r="AC66" s="191"/>
      <c r="AD66" s="191"/>
      <c r="AE66" s="191"/>
      <c r="AF66" s="191"/>
      <c r="AG66" s="191"/>
      <c r="AH66" s="191"/>
      <c r="AI66" s="191"/>
      <c r="AJ66" s="191"/>
      <c r="AK66" s="191"/>
      <c r="AL66" s="191"/>
      <c r="AM66" s="191"/>
      <c r="AN66" s="191"/>
      <c r="AO66" s="191"/>
      <c r="AP66" s="191"/>
      <c r="AQ66" s="191"/>
      <c r="AR66" s="191"/>
      <c r="AS66" s="191"/>
      <c r="AT66" s="201"/>
    </row>
    <row r="67" spans="1:46" ht="60" customHeight="1" x14ac:dyDescent="0.35">
      <c r="A67" s="198" t="s">
        <v>4953</v>
      </c>
      <c r="B67" s="184" t="s">
        <v>5041</v>
      </c>
      <c r="C67" s="185" t="s">
        <v>5055</v>
      </c>
      <c r="D67" s="187" t="s">
        <v>5056</v>
      </c>
      <c r="E67" s="187" t="s">
        <v>5057</v>
      </c>
      <c r="F67" s="189" t="str">
        <f>IF(COUNTIF(G67:AT67,"&lt;&gt;")=0,"",SUMPRODUCT(((Recommendations[ImplStatus]="Implemented")+(Recommendations[ImplStatus]="Compensated"))*ISNUMBER(MATCH(Recommendations[Id],G67:AT67,0)))/COUNTIF(G67:AT67,"&lt;&gt;"))</f>
        <v/>
      </c>
      <c r="G67" s="191"/>
      <c r="H67" s="191"/>
      <c r="I67" s="191"/>
      <c r="J67" s="191"/>
      <c r="K67" s="191"/>
      <c r="L67" s="191"/>
      <c r="M67" s="191"/>
      <c r="N67" s="191"/>
      <c r="O67" s="191"/>
      <c r="P67" s="191"/>
      <c r="Q67" s="191"/>
      <c r="R67" s="191"/>
      <c r="S67" s="191"/>
      <c r="T67" s="191"/>
      <c r="U67" s="191"/>
      <c r="V67" s="191"/>
      <c r="W67" s="191"/>
      <c r="X67" s="191"/>
      <c r="Y67" s="191"/>
      <c r="Z67" s="191"/>
      <c r="AA67" s="191"/>
      <c r="AB67" s="191"/>
      <c r="AC67" s="191"/>
      <c r="AD67" s="191"/>
      <c r="AE67" s="191"/>
      <c r="AF67" s="191"/>
      <c r="AG67" s="191"/>
      <c r="AH67" s="191"/>
      <c r="AI67" s="191"/>
      <c r="AJ67" s="191"/>
      <c r="AK67" s="191"/>
      <c r="AL67" s="191"/>
      <c r="AM67" s="191"/>
      <c r="AN67" s="191"/>
      <c r="AO67" s="191"/>
      <c r="AP67" s="191"/>
      <c r="AQ67" s="191"/>
      <c r="AR67" s="191"/>
      <c r="AS67" s="191"/>
      <c r="AT67" s="201"/>
    </row>
    <row r="68" spans="1:46" ht="60" customHeight="1" x14ac:dyDescent="0.35">
      <c r="A68" s="198" t="s">
        <v>4953</v>
      </c>
      <c r="B68" s="184" t="s">
        <v>5041</v>
      </c>
      <c r="C68" s="185" t="s">
        <v>5058</v>
      </c>
      <c r="D68" s="187" t="s">
        <v>5059</v>
      </c>
      <c r="E68" s="187" t="s">
        <v>5060</v>
      </c>
      <c r="F68" s="189" t="str">
        <f>IF(COUNTIF(G68:AT68,"&lt;&gt;")=0,"",SUMPRODUCT(((Recommendations[ImplStatus]="Implemented")+(Recommendations[ImplStatus]="Compensated"))*ISNUMBER(MATCH(Recommendations[Id],G68:AT68,0)))/COUNTIF(G68:AT68,"&lt;&gt;"))</f>
        <v/>
      </c>
      <c r="G68" s="191"/>
      <c r="H68" s="191"/>
      <c r="I68" s="191"/>
      <c r="J68" s="191"/>
      <c r="K68" s="191"/>
      <c r="L68" s="191"/>
      <c r="M68" s="191"/>
      <c r="N68" s="191"/>
      <c r="O68" s="191"/>
      <c r="P68" s="191"/>
      <c r="Q68" s="191"/>
      <c r="R68" s="191"/>
      <c r="S68" s="191"/>
      <c r="T68" s="191"/>
      <c r="U68" s="191"/>
      <c r="V68" s="191"/>
      <c r="W68" s="191"/>
      <c r="X68" s="191"/>
      <c r="Y68" s="191"/>
      <c r="Z68" s="191"/>
      <c r="AA68" s="191"/>
      <c r="AB68" s="191"/>
      <c r="AC68" s="191"/>
      <c r="AD68" s="191"/>
      <c r="AE68" s="191"/>
      <c r="AF68" s="191"/>
      <c r="AG68" s="191"/>
      <c r="AH68" s="191"/>
      <c r="AI68" s="191"/>
      <c r="AJ68" s="191"/>
      <c r="AK68" s="191"/>
      <c r="AL68" s="191"/>
      <c r="AM68" s="191"/>
      <c r="AN68" s="191"/>
      <c r="AO68" s="191"/>
      <c r="AP68" s="191"/>
      <c r="AQ68" s="191"/>
      <c r="AR68" s="191"/>
      <c r="AS68" s="191"/>
      <c r="AT68" s="201"/>
    </row>
    <row r="69" spans="1:46" ht="60" customHeight="1" x14ac:dyDescent="0.35">
      <c r="A69" s="198" t="s">
        <v>4953</v>
      </c>
      <c r="B69" s="184" t="s">
        <v>5041</v>
      </c>
      <c r="C69" s="185" t="s">
        <v>5061</v>
      </c>
      <c r="D69" s="187" t="s">
        <v>5062</v>
      </c>
      <c r="E69" s="187" t="s">
        <v>5063</v>
      </c>
      <c r="F69" s="189" t="str">
        <f>IF(COUNTIF(G69:AT69,"&lt;&gt;")=0,"",SUMPRODUCT(((Recommendations[ImplStatus]="Implemented")+(Recommendations[ImplStatus]="Compensated"))*ISNUMBER(MATCH(Recommendations[Id],G69:AT69,0)))/COUNTIF(G69:AT69,"&lt;&gt;"))</f>
        <v/>
      </c>
      <c r="G69" s="191"/>
      <c r="H69" s="191"/>
      <c r="I69" s="19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c r="AR69" s="191"/>
      <c r="AS69" s="191"/>
      <c r="AT69" s="201"/>
    </row>
    <row r="70" spans="1:46" ht="60" customHeight="1" x14ac:dyDescent="0.35">
      <c r="A70" s="198" t="s">
        <v>4953</v>
      </c>
      <c r="B70" s="184" t="s">
        <v>5041</v>
      </c>
      <c r="C70" s="185" t="s">
        <v>5064</v>
      </c>
      <c r="D70" s="187" t="s">
        <v>5065</v>
      </c>
      <c r="E70" s="187"/>
      <c r="F70" s="189" t="str">
        <f>IF(COUNTIF(G70:AT70,"&lt;&gt;")=0,"",SUMPRODUCT(((Recommendations[ImplStatus]="Implemented")+(Recommendations[ImplStatus]="Compensated"))*ISNUMBER(MATCH(Recommendations[Id],G70:AT70,0)))/COUNTIF(G70:AT70,"&lt;&gt;"))</f>
        <v/>
      </c>
      <c r="G70" s="191"/>
      <c r="H70" s="191"/>
      <c r="I70" s="19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c r="AR70" s="191"/>
      <c r="AS70" s="191"/>
      <c r="AT70" s="201"/>
    </row>
    <row r="71" spans="1:46" ht="60" customHeight="1" x14ac:dyDescent="0.35">
      <c r="A71" s="198" t="s">
        <v>4953</v>
      </c>
      <c r="B71" s="184" t="s">
        <v>5041</v>
      </c>
      <c r="C71" s="185" t="s">
        <v>5066</v>
      </c>
      <c r="D71" s="187" t="s">
        <v>5067</v>
      </c>
      <c r="E71" s="187" t="s">
        <v>5068</v>
      </c>
      <c r="F71" s="189" t="str">
        <f>IF(COUNTIF(G71:AT71,"&lt;&gt;")=0,"",SUMPRODUCT(((Recommendations[ImplStatus]="Implemented")+(Recommendations[ImplStatus]="Compensated"))*ISNUMBER(MATCH(Recommendations[Id],G71:AT71,0)))/COUNTIF(G71:AT71,"&lt;&gt;"))</f>
        <v/>
      </c>
      <c r="G71" s="19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c r="AR71" s="191"/>
      <c r="AS71" s="191"/>
      <c r="AT71" s="201"/>
    </row>
    <row r="72" spans="1:46" ht="60" customHeight="1" x14ac:dyDescent="0.35">
      <c r="A72" s="198" t="s">
        <v>4953</v>
      </c>
      <c r="B72" s="184" t="s">
        <v>5041</v>
      </c>
      <c r="C72" s="185" t="s">
        <v>5069</v>
      </c>
      <c r="D72" s="187" t="s">
        <v>5070</v>
      </c>
      <c r="E72" s="187" t="s">
        <v>5071</v>
      </c>
      <c r="F72" s="189" t="str">
        <f>IF(COUNTIF(G72:AT72,"&lt;&gt;")=0,"",SUMPRODUCT(((Recommendations[ImplStatus]="Implemented")+(Recommendations[ImplStatus]="Compensated"))*ISNUMBER(MATCH(Recommendations[Id],G72:AT72,0)))/COUNTIF(G72:AT72,"&lt;&gt;"))</f>
        <v/>
      </c>
      <c r="G72" s="19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c r="AR72" s="191"/>
      <c r="AS72" s="191"/>
      <c r="AT72" s="201"/>
    </row>
    <row r="73" spans="1:46" ht="60" customHeight="1" x14ac:dyDescent="0.35">
      <c r="A73" s="198" t="s">
        <v>4953</v>
      </c>
      <c r="B73" s="184" t="s">
        <v>5041</v>
      </c>
      <c r="C73" s="185" t="s">
        <v>5072</v>
      </c>
      <c r="D73" s="187" t="s">
        <v>5073</v>
      </c>
      <c r="E73" s="187" t="s">
        <v>5074</v>
      </c>
      <c r="F73" s="189" t="str">
        <f>IF(COUNTIF(G73:AT73,"&lt;&gt;")=0,"",SUMPRODUCT(((Recommendations[ImplStatus]="Implemented")+(Recommendations[ImplStatus]="Compensated"))*ISNUMBER(MATCH(Recommendations[Id],G73:AT73,0)))/COUNTIF(G73:AT73,"&lt;&gt;"))</f>
        <v/>
      </c>
      <c r="G73" s="19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c r="AR73" s="191"/>
      <c r="AS73" s="191"/>
      <c r="AT73" s="201"/>
    </row>
    <row r="74" spans="1:46" ht="60" customHeight="1" x14ac:dyDescent="0.35">
      <c r="A74" s="198" t="s">
        <v>4953</v>
      </c>
      <c r="B74" s="184" t="s">
        <v>5041</v>
      </c>
      <c r="C74" s="185" t="s">
        <v>5075</v>
      </c>
      <c r="D74" s="187" t="s">
        <v>5076</v>
      </c>
      <c r="E74" s="187" t="s">
        <v>5077</v>
      </c>
      <c r="F74" s="189" t="str">
        <f>IF(COUNTIF(G74:AT74,"&lt;&gt;")=0,"",SUMPRODUCT(((Recommendations[ImplStatus]="Implemented")+(Recommendations[ImplStatus]="Compensated"))*ISNUMBER(MATCH(Recommendations[Id],G74:AT74,0)))/COUNTIF(G74:AT74,"&lt;&gt;"))</f>
        <v/>
      </c>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191"/>
      <c r="AG74" s="191"/>
      <c r="AH74" s="191"/>
      <c r="AI74" s="191"/>
      <c r="AJ74" s="191"/>
      <c r="AK74" s="191"/>
      <c r="AL74" s="191"/>
      <c r="AM74" s="191"/>
      <c r="AN74" s="191"/>
      <c r="AO74" s="191"/>
      <c r="AP74" s="191"/>
      <c r="AQ74" s="191"/>
      <c r="AR74" s="191"/>
      <c r="AS74" s="191"/>
      <c r="AT74" s="201"/>
    </row>
    <row r="75" spans="1:46" ht="60" customHeight="1" x14ac:dyDescent="0.35">
      <c r="A75" s="198" t="s">
        <v>4953</v>
      </c>
      <c r="B75" s="184" t="s">
        <v>5041</v>
      </c>
      <c r="C75" s="185" t="s">
        <v>5078</v>
      </c>
      <c r="D75" s="187" t="s">
        <v>5079</v>
      </c>
      <c r="E75" s="187" t="s">
        <v>5080</v>
      </c>
      <c r="F75" s="189" t="str">
        <f>IF(COUNTIF(G75:AT75,"&lt;&gt;")=0,"",SUMPRODUCT(((Recommendations[ImplStatus]="Implemented")+(Recommendations[ImplStatus]="Compensated"))*ISNUMBER(MATCH(Recommendations[Id],G75:AT75,0)))/COUNTIF(G75:AT75,"&lt;&gt;"))</f>
        <v/>
      </c>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191"/>
      <c r="AG75" s="191"/>
      <c r="AH75" s="191"/>
      <c r="AI75" s="191"/>
      <c r="AJ75" s="191"/>
      <c r="AK75" s="191"/>
      <c r="AL75" s="191"/>
      <c r="AM75" s="191"/>
      <c r="AN75" s="191"/>
      <c r="AO75" s="191"/>
      <c r="AP75" s="191"/>
      <c r="AQ75" s="191"/>
      <c r="AR75" s="191"/>
      <c r="AS75" s="191"/>
      <c r="AT75" s="201"/>
    </row>
    <row r="76" spans="1:46" ht="60" customHeight="1" x14ac:dyDescent="0.35">
      <c r="A76" s="198" t="s">
        <v>4953</v>
      </c>
      <c r="B76" s="184" t="s">
        <v>5041</v>
      </c>
      <c r="C76" s="185" t="s">
        <v>5081</v>
      </c>
      <c r="D76" s="187" t="s">
        <v>5082</v>
      </c>
      <c r="E76" s="187" t="s">
        <v>5083</v>
      </c>
      <c r="F76" s="189" t="str">
        <f>IF(COUNTIF(G76:AT76,"&lt;&gt;")=0,"",SUMPRODUCT(((Recommendations[ImplStatus]="Implemented")+(Recommendations[ImplStatus]="Compensated"))*ISNUMBER(MATCH(Recommendations[Id],G76:AT76,0)))/COUNTIF(G76:AT76,"&lt;&gt;"))</f>
        <v/>
      </c>
      <c r="G76" s="191"/>
      <c r="H76" s="191"/>
      <c r="I76" s="191"/>
      <c r="J76" s="191"/>
      <c r="K76" s="191"/>
      <c r="L76" s="191"/>
      <c r="M76" s="191"/>
      <c r="N76" s="191"/>
      <c r="O76" s="191"/>
      <c r="P76" s="191"/>
      <c r="Q76" s="191"/>
      <c r="R76" s="191"/>
      <c r="S76" s="191"/>
      <c r="T76" s="191"/>
      <c r="U76" s="191"/>
      <c r="V76" s="191"/>
      <c r="W76" s="191"/>
      <c r="X76" s="191"/>
      <c r="Y76" s="191"/>
      <c r="Z76" s="191"/>
      <c r="AA76" s="191"/>
      <c r="AB76" s="191"/>
      <c r="AC76" s="191"/>
      <c r="AD76" s="191"/>
      <c r="AE76" s="191"/>
      <c r="AF76" s="191"/>
      <c r="AG76" s="191"/>
      <c r="AH76" s="191"/>
      <c r="AI76" s="191"/>
      <c r="AJ76" s="191"/>
      <c r="AK76" s="191"/>
      <c r="AL76" s="191"/>
      <c r="AM76" s="191"/>
      <c r="AN76" s="191"/>
      <c r="AO76" s="191"/>
      <c r="AP76" s="191"/>
      <c r="AQ76" s="191"/>
      <c r="AR76" s="191"/>
      <c r="AS76" s="191"/>
      <c r="AT76" s="201"/>
    </row>
    <row r="77" spans="1:46" ht="60" customHeight="1" x14ac:dyDescent="0.35">
      <c r="A77" s="198" t="s">
        <v>4953</v>
      </c>
      <c r="B77" s="184" t="s">
        <v>5041</v>
      </c>
      <c r="C77" s="185" t="s">
        <v>5084</v>
      </c>
      <c r="D77" s="187" t="s">
        <v>5085</v>
      </c>
      <c r="E77" s="187" t="s">
        <v>5086</v>
      </c>
      <c r="F77" s="189" t="str">
        <f>IF(COUNTIF(G77:AT77,"&lt;&gt;")=0,"",SUMPRODUCT(((Recommendations[ImplStatus]="Implemented")+(Recommendations[ImplStatus]="Compensated"))*ISNUMBER(MATCH(Recommendations[Id],G77:AT77,0)))/COUNTIF(G77:AT77,"&lt;&gt;"))</f>
        <v/>
      </c>
      <c r="G77" s="191"/>
      <c r="H77" s="191"/>
      <c r="I77" s="191"/>
      <c r="J77" s="191"/>
      <c r="K77" s="191"/>
      <c r="L77" s="191"/>
      <c r="M77" s="191"/>
      <c r="N77" s="191"/>
      <c r="O77" s="191"/>
      <c r="P77" s="191"/>
      <c r="Q77" s="191"/>
      <c r="R77" s="191"/>
      <c r="S77" s="191"/>
      <c r="T77" s="191"/>
      <c r="U77" s="191"/>
      <c r="V77" s="191"/>
      <c r="W77" s="191"/>
      <c r="X77" s="191"/>
      <c r="Y77" s="191"/>
      <c r="Z77" s="191"/>
      <c r="AA77" s="191"/>
      <c r="AB77" s="191"/>
      <c r="AC77" s="191"/>
      <c r="AD77" s="191"/>
      <c r="AE77" s="191"/>
      <c r="AF77" s="191"/>
      <c r="AG77" s="191"/>
      <c r="AH77" s="191"/>
      <c r="AI77" s="191"/>
      <c r="AJ77" s="191"/>
      <c r="AK77" s="191"/>
      <c r="AL77" s="191"/>
      <c r="AM77" s="191"/>
      <c r="AN77" s="191"/>
      <c r="AO77" s="191"/>
      <c r="AP77" s="191"/>
      <c r="AQ77" s="191"/>
      <c r="AR77" s="191"/>
      <c r="AS77" s="191"/>
      <c r="AT77" s="201"/>
    </row>
    <row r="78" spans="1:46" ht="60" customHeight="1" x14ac:dyDescent="0.35">
      <c r="A78" s="198" t="s">
        <v>4953</v>
      </c>
      <c r="B78" s="184" t="s">
        <v>5041</v>
      </c>
      <c r="C78" s="185" t="s">
        <v>5087</v>
      </c>
      <c r="D78" s="187" t="s">
        <v>5088</v>
      </c>
      <c r="E78" s="187" t="s">
        <v>5089</v>
      </c>
      <c r="F78" s="189" t="str">
        <f>IF(COUNTIF(G78:AT78,"&lt;&gt;")=0,"",SUMPRODUCT(((Recommendations[ImplStatus]="Implemented")+(Recommendations[ImplStatus]="Compensated"))*ISNUMBER(MATCH(Recommendations[Id],G78:AT78,0)))/COUNTIF(G78:AT78,"&lt;&gt;"))</f>
        <v/>
      </c>
      <c r="G78" s="191"/>
      <c r="H78" s="191"/>
      <c r="I78" s="191"/>
      <c r="J78" s="191"/>
      <c r="K78" s="191"/>
      <c r="L78" s="191"/>
      <c r="M78" s="191"/>
      <c r="N78" s="191"/>
      <c r="O78" s="191"/>
      <c r="P78" s="191"/>
      <c r="Q78" s="191"/>
      <c r="R78" s="191"/>
      <c r="S78" s="191"/>
      <c r="T78" s="191"/>
      <c r="U78" s="191"/>
      <c r="V78" s="191"/>
      <c r="W78" s="191"/>
      <c r="X78" s="191"/>
      <c r="Y78" s="191"/>
      <c r="Z78" s="191"/>
      <c r="AA78" s="191"/>
      <c r="AB78" s="191"/>
      <c r="AC78" s="191"/>
      <c r="AD78" s="191"/>
      <c r="AE78" s="191"/>
      <c r="AF78" s="191"/>
      <c r="AG78" s="191"/>
      <c r="AH78" s="191"/>
      <c r="AI78" s="191"/>
      <c r="AJ78" s="191"/>
      <c r="AK78" s="191"/>
      <c r="AL78" s="191"/>
      <c r="AM78" s="191"/>
      <c r="AN78" s="191"/>
      <c r="AO78" s="191"/>
      <c r="AP78" s="191"/>
      <c r="AQ78" s="191"/>
      <c r="AR78" s="191"/>
      <c r="AS78" s="191"/>
      <c r="AT78" s="201"/>
    </row>
    <row r="79" spans="1:46" ht="60" customHeight="1" outlineLevel="1" x14ac:dyDescent="0.35">
      <c r="A79" s="197" t="s">
        <v>4953</v>
      </c>
      <c r="B79" s="183" t="s">
        <v>5041</v>
      </c>
      <c r="C79" s="183"/>
      <c r="D79" s="186" t="s">
        <v>5090</v>
      </c>
      <c r="E79" s="186"/>
      <c r="F79" s="188" t="str">
        <f>IF(COUNTIF(G79:AT79,"&lt;&gt;")=0,"",SUMPRODUCT(((Recommendations[ImplStatus]="Implemented")+(Recommendations[ImplStatus]="Compensated"))*ISNUMBER(MATCH(Recommendations[Id],G79:AT79,0)))/COUNTIF(G79:AT79,"&lt;&gt;"))</f>
        <v/>
      </c>
      <c r="G79" s="190"/>
      <c r="H79" s="190"/>
      <c r="I79" s="190"/>
      <c r="J79" s="190"/>
      <c r="K79" s="190"/>
      <c r="L79" s="190"/>
      <c r="M79" s="190"/>
      <c r="N79" s="190"/>
      <c r="O79" s="190"/>
      <c r="P79" s="190"/>
      <c r="Q79" s="190"/>
      <c r="R79" s="190"/>
      <c r="S79" s="190"/>
      <c r="T79" s="190"/>
      <c r="U79" s="190"/>
      <c r="V79" s="190"/>
      <c r="W79" s="190"/>
      <c r="X79" s="190"/>
      <c r="Y79" s="190"/>
      <c r="Z79" s="190"/>
      <c r="AA79" s="190"/>
      <c r="AB79" s="190"/>
      <c r="AC79" s="190"/>
      <c r="AD79" s="190"/>
      <c r="AE79" s="190"/>
      <c r="AF79" s="190"/>
      <c r="AG79" s="190"/>
      <c r="AH79" s="190"/>
      <c r="AI79" s="190"/>
      <c r="AJ79" s="190"/>
      <c r="AK79" s="190"/>
      <c r="AL79" s="190"/>
      <c r="AM79" s="190"/>
      <c r="AN79" s="190"/>
      <c r="AO79" s="190"/>
      <c r="AP79" s="190"/>
      <c r="AQ79" s="190"/>
      <c r="AR79" s="190"/>
      <c r="AS79" s="190"/>
      <c r="AT79" s="200"/>
    </row>
    <row r="80" spans="1:46" ht="60" customHeight="1" x14ac:dyDescent="0.35">
      <c r="A80" s="198" t="s">
        <v>5091</v>
      </c>
      <c r="B80" s="184"/>
      <c r="C80" s="185" t="s">
        <v>5092</v>
      </c>
      <c r="D80" s="187" t="s">
        <v>5093</v>
      </c>
      <c r="E80" s="187" t="s">
        <v>5094</v>
      </c>
      <c r="F80" s="189">
        <f>IF(COUNTIF(G80:AT80,"&lt;&gt;")=0,"",SUMPRODUCT(((Recommendations[ImplStatus]="Implemented")+(Recommendations[ImplStatus]="Compensated"))*ISNUMBER(MATCH(Recommendations[Id],G80:AT80,0)))/COUNTIF(G80:AT80,"&lt;&gt;"))</f>
        <v>0</v>
      </c>
      <c r="G80" s="191" t="s">
        <v>668</v>
      </c>
      <c r="H80" s="191" t="s">
        <v>687</v>
      </c>
      <c r="I80" s="191" t="s">
        <v>690</v>
      </c>
      <c r="J80" s="191" t="s">
        <v>730</v>
      </c>
      <c r="K80" s="191" t="s">
        <v>746</v>
      </c>
      <c r="L80" s="191" t="s">
        <v>749</v>
      </c>
      <c r="M80" s="191" t="s">
        <v>756</v>
      </c>
      <c r="N80" s="191" t="s">
        <v>763</v>
      </c>
      <c r="O80" s="191" t="s">
        <v>769</v>
      </c>
      <c r="P80" s="191" t="s">
        <v>775</v>
      </c>
      <c r="Q80" s="191" t="s">
        <v>780</v>
      </c>
      <c r="R80" s="191" t="s">
        <v>783</v>
      </c>
      <c r="S80" s="191" t="s">
        <v>791</v>
      </c>
      <c r="T80" s="191" t="s">
        <v>797</v>
      </c>
      <c r="U80" s="191" t="s">
        <v>813</v>
      </c>
      <c r="V80" s="191" t="s">
        <v>821</v>
      </c>
      <c r="W80" s="191"/>
      <c r="X80" s="191"/>
      <c r="Y80" s="191"/>
      <c r="Z80" s="191"/>
      <c r="AA80" s="191"/>
      <c r="AB80" s="191"/>
      <c r="AC80" s="191"/>
      <c r="AD80" s="191"/>
      <c r="AE80" s="191"/>
      <c r="AF80" s="191"/>
      <c r="AG80" s="191"/>
      <c r="AH80" s="191"/>
      <c r="AI80" s="191"/>
      <c r="AJ80" s="191"/>
      <c r="AK80" s="191"/>
      <c r="AL80" s="191"/>
      <c r="AM80" s="191"/>
      <c r="AN80" s="191"/>
      <c r="AO80" s="191"/>
      <c r="AP80" s="191"/>
      <c r="AQ80" s="191"/>
      <c r="AR80" s="191"/>
      <c r="AS80" s="191"/>
      <c r="AT80" s="201"/>
    </row>
    <row r="81" spans="1:46" ht="60" customHeight="1" x14ac:dyDescent="0.35">
      <c r="A81" s="198" t="s">
        <v>5091</v>
      </c>
      <c r="B81" s="184"/>
      <c r="C81" s="185" t="s">
        <v>5095</v>
      </c>
      <c r="D81" s="187" t="s">
        <v>5096</v>
      </c>
      <c r="E81" s="187" t="s">
        <v>5097</v>
      </c>
      <c r="F81" s="189">
        <f>IF(COUNTIF(G81:AT81,"&lt;&gt;")=0,"",SUMPRODUCT(((Recommendations[ImplStatus]="Implemented")+(Recommendations[ImplStatus]="Compensated"))*ISNUMBER(MATCH(Recommendations[Id],G81:AT81,0)))/COUNTIF(G81:AT81,"&lt;&gt;"))</f>
        <v>0</v>
      </c>
      <c r="G81" s="191" t="s">
        <v>388</v>
      </c>
      <c r="H81" s="191" t="s">
        <v>391</v>
      </c>
      <c r="I81" s="191"/>
      <c r="J81" s="191"/>
      <c r="K81" s="191"/>
      <c r="L81" s="191"/>
      <c r="M81" s="191"/>
      <c r="N81" s="191"/>
      <c r="O81" s="191"/>
      <c r="P81" s="191"/>
      <c r="Q81" s="191"/>
      <c r="R81" s="191"/>
      <c r="S81" s="191"/>
      <c r="T81" s="191"/>
      <c r="U81" s="191"/>
      <c r="V81" s="191"/>
      <c r="W81" s="191"/>
      <c r="X81" s="191"/>
      <c r="Y81" s="191"/>
      <c r="Z81" s="191"/>
      <c r="AA81" s="191"/>
      <c r="AB81" s="191"/>
      <c r="AC81" s="191"/>
      <c r="AD81" s="191"/>
      <c r="AE81" s="191"/>
      <c r="AF81" s="191"/>
      <c r="AG81" s="191"/>
      <c r="AH81" s="191"/>
      <c r="AI81" s="191"/>
      <c r="AJ81" s="191"/>
      <c r="AK81" s="191"/>
      <c r="AL81" s="191"/>
      <c r="AM81" s="191"/>
      <c r="AN81" s="191"/>
      <c r="AO81" s="191"/>
      <c r="AP81" s="191"/>
      <c r="AQ81" s="191"/>
      <c r="AR81" s="191"/>
      <c r="AS81" s="191"/>
      <c r="AT81" s="201"/>
    </row>
    <row r="82" spans="1:46" ht="60" customHeight="1" x14ac:dyDescent="0.35">
      <c r="A82" s="198" t="s">
        <v>5091</v>
      </c>
      <c r="B82" s="184"/>
      <c r="C82" s="185" t="s">
        <v>5098</v>
      </c>
      <c r="D82" s="187" t="s">
        <v>5099</v>
      </c>
      <c r="E82" s="187" t="s">
        <v>5100</v>
      </c>
      <c r="F82" s="189">
        <f>IF(COUNTIF(G82:AT82,"&lt;&gt;")=0,"",SUMPRODUCT(((Recommendations[ImplStatus]="Implemented")+(Recommendations[ImplStatus]="Compensated"))*ISNUMBER(MATCH(Recommendations[Id],G82:AT82,0)))/COUNTIF(G82:AT82,"&lt;&gt;"))</f>
        <v>0</v>
      </c>
      <c r="G82" s="191" t="s">
        <v>990</v>
      </c>
      <c r="H82" s="191" t="s">
        <v>998</v>
      </c>
      <c r="I82" s="191" t="s">
        <v>1006</v>
      </c>
      <c r="J82" s="191" t="s">
        <v>1243</v>
      </c>
      <c r="K82" s="191" t="s">
        <v>2387</v>
      </c>
      <c r="L82" s="191" t="s">
        <v>2395</v>
      </c>
      <c r="M82" s="191"/>
      <c r="N82" s="191"/>
      <c r="O82" s="191"/>
      <c r="P82" s="191"/>
      <c r="Q82" s="191"/>
      <c r="R82" s="191"/>
      <c r="S82" s="191"/>
      <c r="T82" s="191"/>
      <c r="U82" s="191"/>
      <c r="V82" s="191"/>
      <c r="W82" s="191"/>
      <c r="X82" s="191"/>
      <c r="Y82" s="191"/>
      <c r="Z82" s="191"/>
      <c r="AA82" s="191"/>
      <c r="AB82" s="191"/>
      <c r="AC82" s="191"/>
      <c r="AD82" s="191"/>
      <c r="AE82" s="191"/>
      <c r="AF82" s="191"/>
      <c r="AG82" s="191"/>
      <c r="AH82" s="191"/>
      <c r="AI82" s="191"/>
      <c r="AJ82" s="191"/>
      <c r="AK82" s="191"/>
      <c r="AL82" s="191"/>
      <c r="AM82" s="191"/>
      <c r="AN82" s="191"/>
      <c r="AO82" s="191"/>
      <c r="AP82" s="191"/>
      <c r="AQ82" s="191"/>
      <c r="AR82" s="191"/>
      <c r="AS82" s="191"/>
      <c r="AT82" s="201"/>
    </row>
    <row r="83" spans="1:46" ht="60" customHeight="1" x14ac:dyDescent="0.35">
      <c r="A83" s="198" t="s">
        <v>5091</v>
      </c>
      <c r="B83" s="184"/>
      <c r="C83" s="185" t="s">
        <v>5101</v>
      </c>
      <c r="D83" s="187" t="s">
        <v>5102</v>
      </c>
      <c r="E83" s="187" t="s">
        <v>5103</v>
      </c>
      <c r="F83" s="189" t="str">
        <f>IF(COUNTIF(G83:AT83,"&lt;&gt;")=0,"",SUMPRODUCT(((Recommendations[ImplStatus]="Implemented")+(Recommendations[ImplStatus]="Compensated"))*ISNUMBER(MATCH(Recommendations[Id],G83:AT83,0)))/COUNTIF(G83:AT83,"&lt;&gt;"))</f>
        <v/>
      </c>
      <c r="G83" s="191"/>
      <c r="H83" s="191"/>
      <c r="I83" s="191"/>
      <c r="J83" s="191"/>
      <c r="K83" s="191"/>
      <c r="L83" s="191"/>
      <c r="M83" s="191"/>
      <c r="N83" s="191"/>
      <c r="O83" s="191"/>
      <c r="P83" s="191"/>
      <c r="Q83" s="191"/>
      <c r="R83" s="191"/>
      <c r="S83" s="191"/>
      <c r="T83" s="191"/>
      <c r="U83" s="191"/>
      <c r="V83" s="191"/>
      <c r="W83" s="191"/>
      <c r="X83" s="191"/>
      <c r="Y83" s="191"/>
      <c r="Z83" s="191"/>
      <c r="AA83" s="191"/>
      <c r="AB83" s="191"/>
      <c r="AC83" s="191"/>
      <c r="AD83" s="191"/>
      <c r="AE83" s="191"/>
      <c r="AF83" s="191"/>
      <c r="AG83" s="191"/>
      <c r="AH83" s="191"/>
      <c r="AI83" s="191"/>
      <c r="AJ83" s="191"/>
      <c r="AK83" s="191"/>
      <c r="AL83" s="191"/>
      <c r="AM83" s="191"/>
      <c r="AN83" s="191"/>
      <c r="AO83" s="191"/>
      <c r="AP83" s="191"/>
      <c r="AQ83" s="191"/>
      <c r="AR83" s="191"/>
      <c r="AS83" s="191"/>
      <c r="AT83" s="201"/>
    </row>
    <row r="84" spans="1:46" ht="60" customHeight="1" outlineLevel="1" x14ac:dyDescent="0.35">
      <c r="A84" s="197" t="s">
        <v>5091</v>
      </c>
      <c r="B84" s="183"/>
      <c r="C84" s="183"/>
      <c r="D84" s="186" t="s">
        <v>5104</v>
      </c>
      <c r="E84" s="186"/>
      <c r="F84" s="188" t="str">
        <f>IF(COUNTIF(G84:AT84,"&lt;&gt;")=0,"",SUMPRODUCT(((Recommendations[ImplStatus]="Implemented")+(Recommendations[ImplStatus]="Compensated"))*ISNUMBER(MATCH(Recommendations[Id],G84:AT84,0)))/COUNTIF(G84:AT84,"&lt;&gt;"))</f>
        <v/>
      </c>
      <c r="G84" s="190"/>
      <c r="H84" s="190"/>
      <c r="I84" s="190"/>
      <c r="J84" s="190"/>
      <c r="K84" s="190"/>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200"/>
    </row>
    <row r="85" spans="1:46" ht="60" customHeight="1" x14ac:dyDescent="0.35">
      <c r="A85" s="198" t="s">
        <v>5105</v>
      </c>
      <c r="B85" s="184"/>
      <c r="C85" s="185" t="s">
        <v>5106</v>
      </c>
      <c r="D85" s="187" t="s">
        <v>5107</v>
      </c>
      <c r="E85" s="187" t="s">
        <v>5108</v>
      </c>
      <c r="F85" s="189" t="str">
        <f>IF(COUNTIF(G85:AT85,"&lt;&gt;")=0,"",SUMPRODUCT(((Recommendations[ImplStatus]="Implemented")+(Recommendations[ImplStatus]="Compensated"))*ISNUMBER(MATCH(Recommendations[Id],G85:AT85,0)))/COUNTIF(G85:AT85,"&lt;&gt;"))</f>
        <v/>
      </c>
      <c r="G85" s="191"/>
      <c r="H85" s="191"/>
      <c r="I85" s="191"/>
      <c r="J85" s="191"/>
      <c r="K85" s="191"/>
      <c r="L85" s="191"/>
      <c r="M85" s="191"/>
      <c r="N85" s="191"/>
      <c r="O85" s="191"/>
      <c r="P85" s="191"/>
      <c r="Q85" s="191"/>
      <c r="R85" s="191"/>
      <c r="S85" s="191"/>
      <c r="T85" s="191"/>
      <c r="U85" s="191"/>
      <c r="V85" s="191"/>
      <c r="W85" s="191"/>
      <c r="X85" s="191"/>
      <c r="Y85" s="191"/>
      <c r="Z85" s="191"/>
      <c r="AA85" s="191"/>
      <c r="AB85" s="191"/>
      <c r="AC85" s="191"/>
      <c r="AD85" s="191"/>
      <c r="AE85" s="191"/>
      <c r="AF85" s="191"/>
      <c r="AG85" s="191"/>
      <c r="AH85" s="191"/>
      <c r="AI85" s="191"/>
      <c r="AJ85" s="191"/>
      <c r="AK85" s="191"/>
      <c r="AL85" s="191"/>
      <c r="AM85" s="191"/>
      <c r="AN85" s="191"/>
      <c r="AO85" s="191"/>
      <c r="AP85" s="191"/>
      <c r="AQ85" s="191"/>
      <c r="AR85" s="191"/>
      <c r="AS85" s="191"/>
      <c r="AT85" s="201"/>
    </row>
    <row r="86" spans="1:46" ht="60" customHeight="1" x14ac:dyDescent="0.35">
      <c r="A86" s="198" t="s">
        <v>5105</v>
      </c>
      <c r="B86" s="184"/>
      <c r="C86" s="185" t="s">
        <v>5109</v>
      </c>
      <c r="D86" s="187" t="s">
        <v>5110</v>
      </c>
      <c r="E86" s="187" t="s">
        <v>5111</v>
      </c>
      <c r="F86" s="189" t="str">
        <f>IF(COUNTIF(G86:AT86,"&lt;&gt;")=0,"",SUMPRODUCT(((Recommendations[ImplStatus]="Implemented")+(Recommendations[ImplStatus]="Compensated"))*ISNUMBER(MATCH(Recommendations[Id],G86:AT86,0)))/COUNTIF(G86:AT86,"&lt;&gt;"))</f>
        <v/>
      </c>
      <c r="G86" s="191"/>
      <c r="H86" s="191"/>
      <c r="I86" s="191"/>
      <c r="J86" s="191"/>
      <c r="K86" s="191"/>
      <c r="L86" s="191"/>
      <c r="M86" s="191"/>
      <c r="N86" s="191"/>
      <c r="O86" s="191"/>
      <c r="P86" s="191"/>
      <c r="Q86" s="191"/>
      <c r="R86" s="191"/>
      <c r="S86" s="191"/>
      <c r="T86" s="191"/>
      <c r="U86" s="191"/>
      <c r="V86" s="191"/>
      <c r="W86" s="191"/>
      <c r="X86" s="191"/>
      <c r="Y86" s="191"/>
      <c r="Z86" s="191"/>
      <c r="AA86" s="191"/>
      <c r="AB86" s="191"/>
      <c r="AC86" s="191"/>
      <c r="AD86" s="191"/>
      <c r="AE86" s="191"/>
      <c r="AF86" s="191"/>
      <c r="AG86" s="191"/>
      <c r="AH86" s="191"/>
      <c r="AI86" s="191"/>
      <c r="AJ86" s="191"/>
      <c r="AK86" s="191"/>
      <c r="AL86" s="191"/>
      <c r="AM86" s="191"/>
      <c r="AN86" s="191"/>
      <c r="AO86" s="191"/>
      <c r="AP86" s="191"/>
      <c r="AQ86" s="191"/>
      <c r="AR86" s="191"/>
      <c r="AS86" s="191"/>
      <c r="AT86" s="201"/>
    </row>
    <row r="87" spans="1:46" ht="60" customHeight="1" x14ac:dyDescent="0.35">
      <c r="A87" s="198" t="s">
        <v>5105</v>
      </c>
      <c r="B87" s="184"/>
      <c r="C87" s="185" t="s">
        <v>5112</v>
      </c>
      <c r="D87" s="187" t="s">
        <v>5113</v>
      </c>
      <c r="E87" s="187" t="s">
        <v>5114</v>
      </c>
      <c r="F87" s="189" t="str">
        <f>IF(COUNTIF(G87:AT87,"&lt;&gt;")=0,"",SUMPRODUCT(((Recommendations[ImplStatus]="Implemented")+(Recommendations[ImplStatus]="Compensated"))*ISNUMBER(MATCH(Recommendations[Id],G87:AT87,0)))/COUNTIF(G87:AT87,"&lt;&gt;"))</f>
        <v/>
      </c>
      <c r="G87" s="191"/>
      <c r="H87" s="191"/>
      <c r="I87" s="191"/>
      <c r="J87" s="191"/>
      <c r="K87" s="191"/>
      <c r="L87" s="191"/>
      <c r="M87" s="191"/>
      <c r="N87" s="191"/>
      <c r="O87" s="191"/>
      <c r="P87" s="191"/>
      <c r="Q87" s="191"/>
      <c r="R87" s="191"/>
      <c r="S87" s="191"/>
      <c r="T87" s="191"/>
      <c r="U87" s="191"/>
      <c r="V87" s="191"/>
      <c r="W87" s="191"/>
      <c r="X87" s="191"/>
      <c r="Y87" s="191"/>
      <c r="Z87" s="191"/>
      <c r="AA87" s="191"/>
      <c r="AB87" s="191"/>
      <c r="AC87" s="191"/>
      <c r="AD87" s="191"/>
      <c r="AE87" s="191"/>
      <c r="AF87" s="191"/>
      <c r="AG87" s="191"/>
      <c r="AH87" s="191"/>
      <c r="AI87" s="191"/>
      <c r="AJ87" s="191"/>
      <c r="AK87" s="191"/>
      <c r="AL87" s="191"/>
      <c r="AM87" s="191"/>
      <c r="AN87" s="191"/>
      <c r="AO87" s="191"/>
      <c r="AP87" s="191"/>
      <c r="AQ87" s="191"/>
      <c r="AR87" s="191"/>
      <c r="AS87" s="191"/>
      <c r="AT87" s="201"/>
    </row>
    <row r="88" spans="1:46" ht="60" customHeight="1" x14ac:dyDescent="0.35">
      <c r="A88" s="198" t="s">
        <v>5105</v>
      </c>
      <c r="B88" s="184"/>
      <c r="C88" s="185" t="s">
        <v>5115</v>
      </c>
      <c r="D88" s="187" t="s">
        <v>5116</v>
      </c>
      <c r="E88" s="187" t="s">
        <v>5117</v>
      </c>
      <c r="F88" s="189" t="str">
        <f>IF(COUNTIF(G88:AT88,"&lt;&gt;")=0,"",SUMPRODUCT(((Recommendations[ImplStatus]="Implemented")+(Recommendations[ImplStatus]="Compensated"))*ISNUMBER(MATCH(Recommendations[Id],G88:AT88,0)))/COUNTIF(G88:AT88,"&lt;&gt;"))</f>
        <v/>
      </c>
      <c r="G88" s="191"/>
      <c r="H88" s="191"/>
      <c r="I88" s="191"/>
      <c r="J88" s="191"/>
      <c r="K88" s="191"/>
      <c r="L88" s="191"/>
      <c r="M88" s="191"/>
      <c r="N88" s="191"/>
      <c r="O88" s="191"/>
      <c r="P88" s="191"/>
      <c r="Q88" s="191"/>
      <c r="R88" s="191"/>
      <c r="S88" s="191"/>
      <c r="T88" s="191"/>
      <c r="U88" s="191"/>
      <c r="V88" s="191"/>
      <c r="W88" s="191"/>
      <c r="X88" s="191"/>
      <c r="Y88" s="191"/>
      <c r="Z88" s="191"/>
      <c r="AA88" s="191"/>
      <c r="AB88" s="191"/>
      <c r="AC88" s="191"/>
      <c r="AD88" s="191"/>
      <c r="AE88" s="191"/>
      <c r="AF88" s="191"/>
      <c r="AG88" s="191"/>
      <c r="AH88" s="191"/>
      <c r="AI88" s="191"/>
      <c r="AJ88" s="191"/>
      <c r="AK88" s="191"/>
      <c r="AL88" s="191"/>
      <c r="AM88" s="191"/>
      <c r="AN88" s="191"/>
      <c r="AO88" s="191"/>
      <c r="AP88" s="191"/>
      <c r="AQ88" s="191"/>
      <c r="AR88" s="191"/>
      <c r="AS88" s="191"/>
      <c r="AT88" s="201"/>
    </row>
    <row r="89" spans="1:46" ht="60" customHeight="1" x14ac:dyDescent="0.35">
      <c r="A89" s="198" t="s">
        <v>5105</v>
      </c>
      <c r="B89" s="184"/>
      <c r="C89" s="185" t="s">
        <v>5118</v>
      </c>
      <c r="D89" s="187" t="s">
        <v>5119</v>
      </c>
      <c r="E89" s="187" t="s">
        <v>5120</v>
      </c>
      <c r="F89" s="189" t="str">
        <f>IF(COUNTIF(G89:AT89,"&lt;&gt;")=0,"",SUMPRODUCT(((Recommendations[ImplStatus]="Implemented")+(Recommendations[ImplStatus]="Compensated"))*ISNUMBER(MATCH(Recommendations[Id],G89:AT89,0)))/COUNTIF(G89:AT89,"&lt;&gt;"))</f>
        <v/>
      </c>
      <c r="G89" s="191"/>
      <c r="H89" s="191"/>
      <c r="I89" s="191"/>
      <c r="J89" s="191"/>
      <c r="K89" s="191"/>
      <c r="L89" s="191"/>
      <c r="M89" s="191"/>
      <c r="N89" s="191"/>
      <c r="O89" s="191"/>
      <c r="P89" s="191"/>
      <c r="Q89" s="191"/>
      <c r="R89" s="191"/>
      <c r="S89" s="191"/>
      <c r="T89" s="191"/>
      <c r="U89" s="191"/>
      <c r="V89" s="191"/>
      <c r="W89" s="191"/>
      <c r="X89" s="191"/>
      <c r="Y89" s="191"/>
      <c r="Z89" s="191"/>
      <c r="AA89" s="191"/>
      <c r="AB89" s="191"/>
      <c r="AC89" s="191"/>
      <c r="AD89" s="191"/>
      <c r="AE89" s="191"/>
      <c r="AF89" s="191"/>
      <c r="AG89" s="191"/>
      <c r="AH89" s="191"/>
      <c r="AI89" s="191"/>
      <c r="AJ89" s="191"/>
      <c r="AK89" s="191"/>
      <c r="AL89" s="191"/>
      <c r="AM89" s="191"/>
      <c r="AN89" s="191"/>
      <c r="AO89" s="191"/>
      <c r="AP89" s="191"/>
      <c r="AQ89" s="191"/>
      <c r="AR89" s="191"/>
      <c r="AS89" s="191"/>
      <c r="AT89" s="201"/>
    </row>
    <row r="90" spans="1:46" ht="60" customHeight="1" outlineLevel="1" x14ac:dyDescent="0.35">
      <c r="A90" s="197" t="s">
        <v>5105</v>
      </c>
      <c r="B90" s="183" t="s">
        <v>5121</v>
      </c>
      <c r="C90" s="183"/>
      <c r="D90" s="186" t="s">
        <v>5122</v>
      </c>
      <c r="E90" s="186"/>
      <c r="F90" s="188" t="str">
        <f>IF(COUNTIF(G90:AT90,"&lt;&gt;")=0,"",SUMPRODUCT(((Recommendations[ImplStatus]="Implemented")+(Recommendations[ImplStatus]="Compensated"))*ISNUMBER(MATCH(Recommendations[Id],G90:AT90,0)))/COUNTIF(G90:AT90,"&lt;&gt;"))</f>
        <v/>
      </c>
      <c r="G90" s="190"/>
      <c r="H90" s="190"/>
      <c r="I90" s="190"/>
      <c r="J90" s="190"/>
      <c r="K90" s="190"/>
      <c r="L90" s="190"/>
      <c r="M90" s="190"/>
      <c r="N90" s="190"/>
      <c r="O90" s="190"/>
      <c r="P90" s="190"/>
      <c r="Q90" s="190"/>
      <c r="R90" s="190"/>
      <c r="S90" s="190"/>
      <c r="T90" s="190"/>
      <c r="U90" s="190"/>
      <c r="V90" s="190"/>
      <c r="W90" s="190"/>
      <c r="X90" s="190"/>
      <c r="Y90" s="190"/>
      <c r="Z90" s="190"/>
      <c r="AA90" s="190"/>
      <c r="AB90" s="190"/>
      <c r="AC90" s="190"/>
      <c r="AD90" s="190"/>
      <c r="AE90" s="190"/>
      <c r="AF90" s="190"/>
      <c r="AG90" s="190"/>
      <c r="AH90" s="190"/>
      <c r="AI90" s="190"/>
      <c r="AJ90" s="190"/>
      <c r="AK90" s="190"/>
      <c r="AL90" s="190"/>
      <c r="AM90" s="190"/>
      <c r="AN90" s="190"/>
      <c r="AO90" s="190"/>
      <c r="AP90" s="190"/>
      <c r="AQ90" s="190"/>
      <c r="AR90" s="190"/>
      <c r="AS90" s="190"/>
      <c r="AT90" s="200"/>
    </row>
    <row r="91" spans="1:46" ht="60" customHeight="1" x14ac:dyDescent="0.35">
      <c r="A91" s="198" t="s">
        <v>5105</v>
      </c>
      <c r="B91" s="184" t="s">
        <v>5121</v>
      </c>
      <c r="C91" s="185" t="s">
        <v>5123</v>
      </c>
      <c r="D91" s="187" t="s">
        <v>5124</v>
      </c>
      <c r="E91" s="187" t="s">
        <v>5125</v>
      </c>
      <c r="F91" s="189" t="str">
        <f>IF(COUNTIF(G91:AT91,"&lt;&gt;")=0,"",SUMPRODUCT(((Recommendations[ImplStatus]="Implemented")+(Recommendations[ImplStatus]="Compensated"))*ISNUMBER(MATCH(Recommendations[Id],G91:AT91,0)))/COUNTIF(G91:AT91,"&lt;&gt;"))</f>
        <v/>
      </c>
      <c r="G91" s="191"/>
      <c r="H91" s="191"/>
      <c r="I91" s="191"/>
      <c r="J91" s="191"/>
      <c r="K91" s="191"/>
      <c r="L91" s="191"/>
      <c r="M91" s="191"/>
      <c r="N91" s="191"/>
      <c r="O91" s="191"/>
      <c r="P91" s="191"/>
      <c r="Q91" s="191"/>
      <c r="R91" s="191"/>
      <c r="S91" s="191"/>
      <c r="T91" s="191"/>
      <c r="U91" s="191"/>
      <c r="V91" s="191"/>
      <c r="W91" s="191"/>
      <c r="X91" s="191"/>
      <c r="Y91" s="191"/>
      <c r="Z91" s="191"/>
      <c r="AA91" s="191"/>
      <c r="AB91" s="191"/>
      <c r="AC91" s="191"/>
      <c r="AD91" s="191"/>
      <c r="AE91" s="191"/>
      <c r="AF91" s="191"/>
      <c r="AG91" s="191"/>
      <c r="AH91" s="191"/>
      <c r="AI91" s="191"/>
      <c r="AJ91" s="191"/>
      <c r="AK91" s="191"/>
      <c r="AL91" s="191"/>
      <c r="AM91" s="191"/>
      <c r="AN91" s="191"/>
      <c r="AO91" s="191"/>
      <c r="AP91" s="191"/>
      <c r="AQ91" s="191"/>
      <c r="AR91" s="191"/>
      <c r="AS91" s="191"/>
      <c r="AT91" s="201"/>
    </row>
    <row r="92" spans="1:46" ht="60" customHeight="1" x14ac:dyDescent="0.35">
      <c r="A92" s="198" t="s">
        <v>5105</v>
      </c>
      <c r="B92" s="184" t="s">
        <v>5121</v>
      </c>
      <c r="C92" s="185" t="s">
        <v>5126</v>
      </c>
      <c r="D92" s="187" t="s">
        <v>5127</v>
      </c>
      <c r="E92" s="187" t="s">
        <v>5128</v>
      </c>
      <c r="F92" s="189" t="str">
        <f>IF(COUNTIF(G92:AT92,"&lt;&gt;")=0,"",SUMPRODUCT(((Recommendations[ImplStatus]="Implemented")+(Recommendations[ImplStatus]="Compensated"))*ISNUMBER(MATCH(Recommendations[Id],G92:AT92,0)))/COUNTIF(G92:AT92,"&lt;&gt;"))</f>
        <v/>
      </c>
      <c r="G92" s="191"/>
      <c r="H92" s="191"/>
      <c r="I92" s="191"/>
      <c r="J92" s="191"/>
      <c r="K92" s="191"/>
      <c r="L92" s="191"/>
      <c r="M92" s="191"/>
      <c r="N92" s="191"/>
      <c r="O92" s="191"/>
      <c r="P92" s="191"/>
      <c r="Q92" s="191"/>
      <c r="R92" s="191"/>
      <c r="S92" s="191"/>
      <c r="T92" s="191"/>
      <c r="U92" s="191"/>
      <c r="V92" s="191"/>
      <c r="W92" s="191"/>
      <c r="X92" s="191"/>
      <c r="Y92" s="191"/>
      <c r="Z92" s="191"/>
      <c r="AA92" s="191"/>
      <c r="AB92" s="191"/>
      <c r="AC92" s="191"/>
      <c r="AD92" s="191"/>
      <c r="AE92" s="191"/>
      <c r="AF92" s="191"/>
      <c r="AG92" s="191"/>
      <c r="AH92" s="191"/>
      <c r="AI92" s="191"/>
      <c r="AJ92" s="191"/>
      <c r="AK92" s="191"/>
      <c r="AL92" s="191"/>
      <c r="AM92" s="191"/>
      <c r="AN92" s="191"/>
      <c r="AO92" s="191"/>
      <c r="AP92" s="191"/>
      <c r="AQ92" s="191"/>
      <c r="AR92" s="191"/>
      <c r="AS92" s="191"/>
      <c r="AT92" s="201"/>
    </row>
    <row r="93" spans="1:46" ht="60" customHeight="1" x14ac:dyDescent="0.35">
      <c r="A93" s="198"/>
      <c r="B93" s="184" t="s">
        <v>5121</v>
      </c>
      <c r="C93" s="185" t="s">
        <v>5129</v>
      </c>
      <c r="D93" s="187" t="s">
        <v>5130</v>
      </c>
      <c r="E93" s="187" t="s">
        <v>5131</v>
      </c>
      <c r="F93" s="189" t="str">
        <f>IF(COUNTIF(G93:AT93,"&lt;&gt;")=0,"",SUMPRODUCT(((Recommendations[ImplStatus]="Implemented")+(Recommendations[ImplStatus]="Compensated"))*ISNUMBER(MATCH(Recommendations[Id],G93:AT93,0)))/COUNTIF(G93:AT93,"&lt;&gt;"))</f>
        <v/>
      </c>
      <c r="G93" s="191"/>
      <c r="H93" s="191"/>
      <c r="I93" s="191"/>
      <c r="J93" s="191"/>
      <c r="K93" s="191"/>
      <c r="L93" s="191"/>
      <c r="M93" s="191"/>
      <c r="N93" s="191"/>
      <c r="O93" s="191"/>
      <c r="P93" s="191"/>
      <c r="Q93" s="191"/>
      <c r="R93" s="191"/>
      <c r="S93" s="191"/>
      <c r="T93" s="191"/>
      <c r="U93" s="191"/>
      <c r="V93" s="191"/>
      <c r="W93" s="191"/>
      <c r="X93" s="191"/>
      <c r="Y93" s="191"/>
      <c r="Z93" s="191"/>
      <c r="AA93" s="191"/>
      <c r="AB93" s="191"/>
      <c r="AC93" s="191"/>
      <c r="AD93" s="191"/>
      <c r="AE93" s="191"/>
      <c r="AF93" s="191"/>
      <c r="AG93" s="191"/>
      <c r="AH93" s="191"/>
      <c r="AI93" s="191"/>
      <c r="AJ93" s="191"/>
      <c r="AK93" s="191"/>
      <c r="AL93" s="191"/>
      <c r="AM93" s="191"/>
      <c r="AN93" s="191"/>
      <c r="AO93" s="191"/>
      <c r="AP93" s="191"/>
      <c r="AQ93" s="191"/>
      <c r="AR93" s="191"/>
      <c r="AS93" s="191"/>
      <c r="AT93" s="201"/>
    </row>
    <row r="94" spans="1:46" ht="60" customHeight="1" x14ac:dyDescent="0.35">
      <c r="A94" s="198"/>
      <c r="B94" s="184" t="s">
        <v>5121</v>
      </c>
      <c r="C94" s="185" t="s">
        <v>5132</v>
      </c>
      <c r="D94" s="187" t="s">
        <v>5133</v>
      </c>
      <c r="E94" s="187" t="s">
        <v>5134</v>
      </c>
      <c r="F94" s="189" t="str">
        <f>IF(COUNTIF(G94:AT94,"&lt;&gt;")=0,"",SUMPRODUCT(((Recommendations[ImplStatus]="Implemented")+(Recommendations[ImplStatus]="Compensated"))*ISNUMBER(MATCH(Recommendations[Id],G94:AT94,0)))/COUNTIF(G94:AT94,"&lt;&gt;"))</f>
        <v/>
      </c>
      <c r="G94" s="191"/>
      <c r="H94" s="191"/>
      <c r="I94" s="191"/>
      <c r="J94" s="191"/>
      <c r="K94" s="191"/>
      <c r="L94" s="191"/>
      <c r="M94" s="191"/>
      <c r="N94" s="191"/>
      <c r="O94" s="191"/>
      <c r="P94" s="191"/>
      <c r="Q94" s="191"/>
      <c r="R94" s="191"/>
      <c r="S94" s="191"/>
      <c r="T94" s="191"/>
      <c r="U94" s="191"/>
      <c r="V94" s="191"/>
      <c r="W94" s="191"/>
      <c r="X94" s="191"/>
      <c r="Y94" s="191"/>
      <c r="Z94" s="191"/>
      <c r="AA94" s="191"/>
      <c r="AB94" s="191"/>
      <c r="AC94" s="191"/>
      <c r="AD94" s="191"/>
      <c r="AE94" s="191"/>
      <c r="AF94" s="191"/>
      <c r="AG94" s="191"/>
      <c r="AH94" s="191"/>
      <c r="AI94" s="191"/>
      <c r="AJ94" s="191"/>
      <c r="AK94" s="191"/>
      <c r="AL94" s="191"/>
      <c r="AM94" s="191"/>
      <c r="AN94" s="191"/>
      <c r="AO94" s="191"/>
      <c r="AP94" s="191"/>
      <c r="AQ94" s="191"/>
      <c r="AR94" s="191"/>
      <c r="AS94" s="191"/>
      <c r="AT94" s="201"/>
    </row>
    <row r="95" spans="1:46" ht="60" customHeight="1" x14ac:dyDescent="0.35">
      <c r="A95" s="198"/>
      <c r="B95" s="184" t="s">
        <v>5121</v>
      </c>
      <c r="C95" s="185" t="s">
        <v>5135</v>
      </c>
      <c r="D95" s="187" t="s">
        <v>5136</v>
      </c>
      <c r="E95" s="187" t="s">
        <v>5137</v>
      </c>
      <c r="F95" s="189" t="str">
        <f>IF(COUNTIF(G95:AT95,"&lt;&gt;")=0,"",SUMPRODUCT(((Recommendations[ImplStatus]="Implemented")+(Recommendations[ImplStatus]="Compensated"))*ISNUMBER(MATCH(Recommendations[Id],G95:AT95,0)))/COUNTIF(G95:AT95,"&lt;&gt;"))</f>
        <v/>
      </c>
      <c r="G95" s="191"/>
      <c r="H95" s="191"/>
      <c r="I95" s="191"/>
      <c r="J95" s="191"/>
      <c r="K95" s="191"/>
      <c r="L95" s="191"/>
      <c r="M95" s="191"/>
      <c r="N95" s="191"/>
      <c r="O95" s="191"/>
      <c r="P95" s="191"/>
      <c r="Q95" s="191"/>
      <c r="R95" s="191"/>
      <c r="S95" s="191"/>
      <c r="T95" s="191"/>
      <c r="U95" s="191"/>
      <c r="V95" s="191"/>
      <c r="W95" s="191"/>
      <c r="X95" s="191"/>
      <c r="Y95" s="191"/>
      <c r="Z95" s="191"/>
      <c r="AA95" s="191"/>
      <c r="AB95" s="191"/>
      <c r="AC95" s="191"/>
      <c r="AD95" s="191"/>
      <c r="AE95" s="191"/>
      <c r="AF95" s="191"/>
      <c r="AG95" s="191"/>
      <c r="AH95" s="191"/>
      <c r="AI95" s="191"/>
      <c r="AJ95" s="191"/>
      <c r="AK95" s="191"/>
      <c r="AL95" s="191"/>
      <c r="AM95" s="191"/>
      <c r="AN95" s="191"/>
      <c r="AO95" s="191"/>
      <c r="AP95" s="191"/>
      <c r="AQ95" s="191"/>
      <c r="AR95" s="191"/>
      <c r="AS95" s="191"/>
      <c r="AT95" s="201"/>
    </row>
    <row r="96" spans="1:46" ht="60" customHeight="1" x14ac:dyDescent="0.35">
      <c r="A96" s="198"/>
      <c r="B96" s="184" t="s">
        <v>5121</v>
      </c>
      <c r="C96" s="185" t="s">
        <v>5138</v>
      </c>
      <c r="D96" s="187" t="s">
        <v>5139</v>
      </c>
      <c r="E96" s="187" t="s">
        <v>5140</v>
      </c>
      <c r="F96" s="189" t="str">
        <f>IF(COUNTIF(G96:AT96,"&lt;&gt;")=0,"",SUMPRODUCT(((Recommendations[ImplStatus]="Implemented")+(Recommendations[ImplStatus]="Compensated"))*ISNUMBER(MATCH(Recommendations[Id],G96:AT96,0)))/COUNTIF(G96:AT96,"&lt;&gt;"))</f>
        <v/>
      </c>
      <c r="G96" s="191"/>
      <c r="H96" s="191"/>
      <c r="I96" s="191"/>
      <c r="J96" s="191"/>
      <c r="K96" s="191"/>
      <c r="L96" s="191"/>
      <c r="M96" s="191"/>
      <c r="N96" s="191"/>
      <c r="O96" s="191"/>
      <c r="P96" s="191"/>
      <c r="Q96" s="191"/>
      <c r="R96" s="191"/>
      <c r="S96" s="191"/>
      <c r="T96" s="191"/>
      <c r="U96" s="191"/>
      <c r="V96" s="191"/>
      <c r="W96" s="191"/>
      <c r="X96" s="191"/>
      <c r="Y96" s="191"/>
      <c r="Z96" s="191"/>
      <c r="AA96" s="191"/>
      <c r="AB96" s="191"/>
      <c r="AC96" s="191"/>
      <c r="AD96" s="191"/>
      <c r="AE96" s="191"/>
      <c r="AF96" s="191"/>
      <c r="AG96" s="191"/>
      <c r="AH96" s="191"/>
      <c r="AI96" s="191"/>
      <c r="AJ96" s="191"/>
      <c r="AK96" s="191"/>
      <c r="AL96" s="191"/>
      <c r="AM96" s="191"/>
      <c r="AN96" s="191"/>
      <c r="AO96" s="191"/>
      <c r="AP96" s="191"/>
      <c r="AQ96" s="191"/>
      <c r="AR96" s="191"/>
      <c r="AS96" s="191"/>
      <c r="AT96" s="201"/>
    </row>
    <row r="97" spans="1:46" ht="60" customHeight="1" x14ac:dyDescent="0.35">
      <c r="A97" s="198"/>
      <c r="B97" s="184" t="s">
        <v>5121</v>
      </c>
      <c r="C97" s="185" t="s">
        <v>5141</v>
      </c>
      <c r="D97" s="187" t="s">
        <v>5142</v>
      </c>
      <c r="E97" s="187" t="s">
        <v>5143</v>
      </c>
      <c r="F97" s="189" t="str">
        <f>IF(COUNTIF(G97:AT97,"&lt;&gt;")=0,"",SUMPRODUCT(((Recommendations[ImplStatus]="Implemented")+(Recommendations[ImplStatus]="Compensated"))*ISNUMBER(MATCH(Recommendations[Id],G97:AT97,0)))/COUNTIF(G97:AT97,"&lt;&gt;"))</f>
        <v/>
      </c>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1"/>
      <c r="AL97" s="191"/>
      <c r="AM97" s="191"/>
      <c r="AN97" s="191"/>
      <c r="AO97" s="191"/>
      <c r="AP97" s="191"/>
      <c r="AQ97" s="191"/>
      <c r="AR97" s="191"/>
      <c r="AS97" s="191"/>
      <c r="AT97" s="201"/>
    </row>
    <row r="98" spans="1:46" ht="60" customHeight="1" x14ac:dyDescent="0.35">
      <c r="A98" s="198"/>
      <c r="B98" s="184" t="s">
        <v>5121</v>
      </c>
      <c r="C98" s="185" t="s">
        <v>5144</v>
      </c>
      <c r="D98" s="187" t="s">
        <v>5145</v>
      </c>
      <c r="E98" s="187" t="s">
        <v>5146</v>
      </c>
      <c r="F98" s="189" t="str">
        <f>IF(COUNTIF(G98:AT98,"&lt;&gt;")=0,"",SUMPRODUCT(((Recommendations[ImplStatus]="Implemented")+(Recommendations[ImplStatus]="Compensated"))*ISNUMBER(MATCH(Recommendations[Id],G98:AT98,0)))/COUNTIF(G98:AT98,"&lt;&gt;"))</f>
        <v/>
      </c>
      <c r="G98" s="191"/>
      <c r="H98" s="191"/>
      <c r="I98" s="191"/>
      <c r="J98" s="191"/>
      <c r="K98" s="191"/>
      <c r="L98" s="191"/>
      <c r="M98" s="191"/>
      <c r="N98" s="191"/>
      <c r="O98" s="191"/>
      <c r="P98" s="191"/>
      <c r="Q98" s="191"/>
      <c r="R98" s="191"/>
      <c r="S98" s="191"/>
      <c r="T98" s="191"/>
      <c r="U98" s="191"/>
      <c r="V98" s="191"/>
      <c r="W98" s="191"/>
      <c r="X98" s="191"/>
      <c r="Y98" s="191"/>
      <c r="Z98" s="191"/>
      <c r="AA98" s="191"/>
      <c r="AB98" s="191"/>
      <c r="AC98" s="191"/>
      <c r="AD98" s="191"/>
      <c r="AE98" s="191"/>
      <c r="AF98" s="191"/>
      <c r="AG98" s="191"/>
      <c r="AH98" s="191"/>
      <c r="AI98" s="191"/>
      <c r="AJ98" s="191"/>
      <c r="AK98" s="191"/>
      <c r="AL98" s="191"/>
      <c r="AM98" s="191"/>
      <c r="AN98" s="191"/>
      <c r="AO98" s="191"/>
      <c r="AP98" s="191"/>
      <c r="AQ98" s="191"/>
      <c r="AR98" s="191"/>
      <c r="AS98" s="191"/>
      <c r="AT98" s="201"/>
    </row>
    <row r="99" spans="1:46" ht="60" customHeight="1" outlineLevel="1" x14ac:dyDescent="0.35">
      <c r="A99" s="197"/>
      <c r="B99" s="183" t="s">
        <v>5147</v>
      </c>
      <c r="C99" s="183"/>
      <c r="D99" s="186" t="s">
        <v>5148</v>
      </c>
      <c r="E99" s="186"/>
      <c r="F99" s="188" t="str">
        <f>IF(COUNTIF(G99:AT99,"&lt;&gt;")=0,"",SUMPRODUCT(((Recommendations[ImplStatus]="Implemented")+(Recommendations[ImplStatus]="Compensated"))*ISNUMBER(MATCH(Recommendations[Id],G99:AT99,0)))/COUNTIF(G99:AT99,"&lt;&gt;"))</f>
        <v/>
      </c>
      <c r="G99" s="190"/>
      <c r="H99" s="190"/>
      <c r="I99" s="190"/>
      <c r="J99" s="190"/>
      <c r="K99" s="190"/>
      <c r="L99" s="190"/>
      <c r="M99" s="190"/>
      <c r="N99" s="190"/>
      <c r="O99" s="190"/>
      <c r="P99" s="190"/>
      <c r="Q99" s="190"/>
      <c r="R99" s="190"/>
      <c r="S99" s="190"/>
      <c r="T99" s="190"/>
      <c r="U99" s="190"/>
      <c r="V99" s="190"/>
      <c r="W99" s="190"/>
      <c r="X99" s="190"/>
      <c r="Y99" s="190"/>
      <c r="Z99" s="190"/>
      <c r="AA99" s="190"/>
      <c r="AB99" s="190"/>
      <c r="AC99" s="190"/>
      <c r="AD99" s="190"/>
      <c r="AE99" s="190"/>
      <c r="AF99" s="190"/>
      <c r="AG99" s="190"/>
      <c r="AH99" s="190"/>
      <c r="AI99" s="190"/>
      <c r="AJ99" s="190"/>
      <c r="AK99" s="190"/>
      <c r="AL99" s="190"/>
      <c r="AM99" s="190"/>
      <c r="AN99" s="190"/>
      <c r="AO99" s="190"/>
      <c r="AP99" s="190"/>
      <c r="AQ99" s="190"/>
      <c r="AR99" s="190"/>
      <c r="AS99" s="190"/>
      <c r="AT99" s="200"/>
    </row>
    <row r="100" spans="1:46" ht="60" customHeight="1" x14ac:dyDescent="0.35">
      <c r="A100" s="198"/>
      <c r="B100" s="184" t="s">
        <v>5147</v>
      </c>
      <c r="C100" s="185" t="s">
        <v>5149</v>
      </c>
      <c r="D100" s="187" t="s">
        <v>5150</v>
      </c>
      <c r="E100" s="187" t="s">
        <v>5151</v>
      </c>
      <c r="F100" s="189">
        <f>IF(COUNTIF(G100:AT100,"&lt;&gt;")=0,"",SUMPRODUCT(((Recommendations[ImplStatus]="Implemented")+(Recommendations[ImplStatus]="Compensated"))*ISNUMBER(MATCH(Recommendations[Id],G100:AT100,0)))/COUNTIF(G100:AT100,"&lt;&gt;"))</f>
        <v>0</v>
      </c>
      <c r="G100" s="191" t="s">
        <v>1108</v>
      </c>
      <c r="H100" s="191" t="s">
        <v>1116</v>
      </c>
      <c r="I100" s="191" t="s">
        <v>1122</v>
      </c>
      <c r="J100" s="191" t="s">
        <v>1157</v>
      </c>
      <c r="K100" s="191" t="s">
        <v>1168</v>
      </c>
      <c r="L100" s="191" t="s">
        <v>1178</v>
      </c>
      <c r="M100" s="191" t="s">
        <v>1188</v>
      </c>
      <c r="N100" s="191" t="s">
        <v>1194</v>
      </c>
      <c r="O100" s="191" t="s">
        <v>1197</v>
      </c>
      <c r="P100" s="191" t="s">
        <v>1205</v>
      </c>
      <c r="Q100" s="191" t="s">
        <v>1208</v>
      </c>
      <c r="R100" s="191" t="s">
        <v>1214</v>
      </c>
      <c r="S100" s="191" t="s">
        <v>1221</v>
      </c>
      <c r="T100" s="191" t="s">
        <v>1224</v>
      </c>
      <c r="U100" s="191" t="s">
        <v>1232</v>
      </c>
      <c r="V100" s="191"/>
      <c r="W100" s="191"/>
      <c r="X100" s="191"/>
      <c r="Y100" s="191"/>
      <c r="Z100" s="191"/>
      <c r="AA100" s="191"/>
      <c r="AB100" s="191"/>
      <c r="AC100" s="191"/>
      <c r="AD100" s="191"/>
      <c r="AE100" s="191"/>
      <c r="AF100" s="191"/>
      <c r="AG100" s="191"/>
      <c r="AH100" s="191"/>
      <c r="AI100" s="191"/>
      <c r="AJ100" s="191"/>
      <c r="AK100" s="191"/>
      <c r="AL100" s="191"/>
      <c r="AM100" s="191"/>
      <c r="AN100" s="191"/>
      <c r="AO100" s="191"/>
      <c r="AP100" s="191"/>
      <c r="AQ100" s="191"/>
      <c r="AR100" s="191"/>
      <c r="AS100" s="191"/>
      <c r="AT100" s="201"/>
    </row>
    <row r="101" spans="1:46" ht="60" customHeight="1" x14ac:dyDescent="0.35">
      <c r="A101" s="198"/>
      <c r="B101" s="184" t="s">
        <v>5147</v>
      </c>
      <c r="C101" s="185" t="s">
        <v>5152</v>
      </c>
      <c r="D101" s="187" t="s">
        <v>5153</v>
      </c>
      <c r="E101" s="187" t="s">
        <v>5154</v>
      </c>
      <c r="F101" s="189" t="str">
        <f>IF(COUNTIF(G101:AT101,"&lt;&gt;")=0,"",SUMPRODUCT(((Recommendations[ImplStatus]="Implemented")+(Recommendations[ImplStatus]="Compensated"))*ISNUMBER(MATCH(Recommendations[Id],G101:AT101,0)))/COUNTIF(G101:AT101,"&lt;&gt;"))</f>
        <v/>
      </c>
      <c r="G101" s="191"/>
      <c r="H101" s="191"/>
      <c r="I101" s="191"/>
      <c r="J101" s="191"/>
      <c r="K101" s="191"/>
      <c r="L101" s="191"/>
      <c r="M101" s="191"/>
      <c r="N101" s="191"/>
      <c r="O101" s="191"/>
      <c r="P101" s="191"/>
      <c r="Q101" s="191"/>
      <c r="R101" s="191"/>
      <c r="S101" s="191"/>
      <c r="T101" s="191"/>
      <c r="U101" s="191"/>
      <c r="V101" s="191"/>
      <c r="W101" s="191"/>
      <c r="X101" s="191"/>
      <c r="Y101" s="191"/>
      <c r="Z101" s="191"/>
      <c r="AA101" s="191"/>
      <c r="AB101" s="191"/>
      <c r="AC101" s="191"/>
      <c r="AD101" s="191"/>
      <c r="AE101" s="191"/>
      <c r="AF101" s="191"/>
      <c r="AG101" s="191"/>
      <c r="AH101" s="191"/>
      <c r="AI101" s="191"/>
      <c r="AJ101" s="191"/>
      <c r="AK101" s="191"/>
      <c r="AL101" s="191"/>
      <c r="AM101" s="191"/>
      <c r="AN101" s="191"/>
      <c r="AO101" s="191"/>
      <c r="AP101" s="191"/>
      <c r="AQ101" s="191"/>
      <c r="AR101" s="191"/>
      <c r="AS101" s="191"/>
      <c r="AT101" s="201"/>
    </row>
    <row r="102" spans="1:46" ht="60" customHeight="1" x14ac:dyDescent="0.35">
      <c r="A102" s="198"/>
      <c r="B102" s="184" t="s">
        <v>5147</v>
      </c>
      <c r="C102" s="185" t="s">
        <v>5155</v>
      </c>
      <c r="D102" s="187" t="s">
        <v>5156</v>
      </c>
      <c r="E102" s="187" t="s">
        <v>5157</v>
      </c>
      <c r="F102" s="189" t="str">
        <f>IF(COUNTIF(G102:AT102,"&lt;&gt;")=0,"",SUMPRODUCT(((Recommendations[ImplStatus]="Implemented")+(Recommendations[ImplStatus]="Compensated"))*ISNUMBER(MATCH(Recommendations[Id],G102:AT102,0)))/COUNTIF(G102:AT102,"&lt;&gt;"))</f>
        <v/>
      </c>
      <c r="G102" s="191"/>
      <c r="H102" s="191"/>
      <c r="I102" s="191"/>
      <c r="J102" s="191"/>
      <c r="K102" s="191"/>
      <c r="L102" s="191"/>
      <c r="M102" s="191"/>
      <c r="N102" s="191"/>
      <c r="O102" s="191"/>
      <c r="P102" s="191"/>
      <c r="Q102" s="191"/>
      <c r="R102" s="191"/>
      <c r="S102" s="191"/>
      <c r="T102" s="191"/>
      <c r="U102" s="191"/>
      <c r="V102" s="191"/>
      <c r="W102" s="191"/>
      <c r="X102" s="191"/>
      <c r="Y102" s="191"/>
      <c r="Z102" s="191"/>
      <c r="AA102" s="191"/>
      <c r="AB102" s="191"/>
      <c r="AC102" s="191"/>
      <c r="AD102" s="191"/>
      <c r="AE102" s="191"/>
      <c r="AF102" s="191"/>
      <c r="AG102" s="191"/>
      <c r="AH102" s="191"/>
      <c r="AI102" s="191"/>
      <c r="AJ102" s="191"/>
      <c r="AK102" s="191"/>
      <c r="AL102" s="191"/>
      <c r="AM102" s="191"/>
      <c r="AN102" s="191"/>
      <c r="AO102" s="191"/>
      <c r="AP102" s="191"/>
      <c r="AQ102" s="191"/>
      <c r="AR102" s="191"/>
      <c r="AS102" s="191"/>
      <c r="AT102" s="201"/>
    </row>
    <row r="103" spans="1:46" ht="60" customHeight="1" x14ac:dyDescent="0.35">
      <c r="A103" s="198"/>
      <c r="B103" s="184" t="s">
        <v>5147</v>
      </c>
      <c r="C103" s="185" t="s">
        <v>5158</v>
      </c>
      <c r="D103" s="187" t="s">
        <v>5159</v>
      </c>
      <c r="E103" s="187" t="s">
        <v>5160</v>
      </c>
      <c r="F103" s="189" t="str">
        <f>IF(COUNTIF(G103:AT103,"&lt;&gt;")=0,"",SUMPRODUCT(((Recommendations[ImplStatus]="Implemented")+(Recommendations[ImplStatus]="Compensated"))*ISNUMBER(MATCH(Recommendations[Id],G103:AT103,0)))/COUNTIF(G103:AT103,"&lt;&gt;"))</f>
        <v/>
      </c>
      <c r="G103" s="191"/>
      <c r="H103" s="191"/>
      <c r="I103" s="191"/>
      <c r="J103" s="191"/>
      <c r="K103" s="191"/>
      <c r="L103" s="191"/>
      <c r="M103" s="191"/>
      <c r="N103" s="191"/>
      <c r="O103" s="191"/>
      <c r="P103" s="191"/>
      <c r="Q103" s="191"/>
      <c r="R103" s="191"/>
      <c r="S103" s="191"/>
      <c r="T103" s="191"/>
      <c r="U103" s="191"/>
      <c r="V103" s="191"/>
      <c r="W103" s="191"/>
      <c r="X103" s="191"/>
      <c r="Y103" s="191"/>
      <c r="Z103" s="191"/>
      <c r="AA103" s="191"/>
      <c r="AB103" s="191"/>
      <c r="AC103" s="191"/>
      <c r="AD103" s="191"/>
      <c r="AE103" s="191"/>
      <c r="AF103" s="191"/>
      <c r="AG103" s="191"/>
      <c r="AH103" s="191"/>
      <c r="AI103" s="191"/>
      <c r="AJ103" s="191"/>
      <c r="AK103" s="191"/>
      <c r="AL103" s="191"/>
      <c r="AM103" s="191"/>
      <c r="AN103" s="191"/>
      <c r="AO103" s="191"/>
      <c r="AP103" s="191"/>
      <c r="AQ103" s="191"/>
      <c r="AR103" s="191"/>
      <c r="AS103" s="191"/>
      <c r="AT103" s="201"/>
    </row>
    <row r="104" spans="1:46" ht="60" customHeight="1" x14ac:dyDescent="0.35">
      <c r="A104" s="199"/>
      <c r="B104" s="192" t="s">
        <v>5147</v>
      </c>
      <c r="C104" s="193" t="s">
        <v>5161</v>
      </c>
      <c r="D104" s="194" t="s">
        <v>5162</v>
      </c>
      <c r="E104" s="194" t="s">
        <v>5163</v>
      </c>
      <c r="F104" s="195" t="str">
        <f>IF(COUNTIF(G104:AT104,"&lt;&gt;")=0,"",SUMPRODUCT(((Recommendations[ImplStatus]="Implemented")+(Recommendations[ImplStatus]="Compensated"))*ISNUMBER(MATCH(Recommendations[Id],G104:AT104,0)))/COUNTIF(G104:AT104,"&lt;&gt;"))</f>
        <v/>
      </c>
      <c r="G104" s="196"/>
      <c r="H104" s="196"/>
      <c r="I104" s="196"/>
      <c r="J104" s="196"/>
      <c r="K104" s="196"/>
      <c r="L104" s="196"/>
      <c r="M104" s="196"/>
      <c r="N104" s="196"/>
      <c r="O104" s="196"/>
      <c r="P104" s="196"/>
      <c r="Q104" s="196"/>
      <c r="R104" s="196"/>
      <c r="S104" s="196"/>
      <c r="T104" s="196"/>
      <c r="U104" s="196"/>
      <c r="V104" s="196"/>
      <c r="W104" s="196"/>
      <c r="X104" s="196"/>
      <c r="Y104" s="196"/>
      <c r="Z104" s="196"/>
      <c r="AA104" s="196"/>
      <c r="AB104" s="196"/>
      <c r="AC104" s="196"/>
      <c r="AD104" s="196"/>
      <c r="AE104" s="196"/>
      <c r="AF104" s="196"/>
      <c r="AG104" s="196"/>
      <c r="AH104" s="196"/>
      <c r="AI104" s="196"/>
      <c r="AJ104" s="196"/>
      <c r="AK104" s="196"/>
      <c r="AL104" s="196"/>
      <c r="AM104" s="196"/>
      <c r="AN104" s="196"/>
      <c r="AO104" s="196"/>
      <c r="AP104" s="196"/>
      <c r="AQ104" s="196"/>
      <c r="AR104" s="196"/>
      <c r="AS104" s="196"/>
      <c r="AT104" s="202"/>
    </row>
    <row r="108" spans="1:46" ht="32" customHeight="1" x14ac:dyDescent="0.35">
      <c r="A108" s="262" t="s">
        <v>2411</v>
      </c>
      <c r="B108" s="262"/>
      <c r="C108" s="262"/>
      <c r="D108" s="262"/>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IFERROR(INDEX('Recommendations'!$J$2:$J$415, MATCH(G2,'Recommendations'!$B$2:$B$415,0))="Implemented", FALSE))</xm:f>
            <x14:dxf>
              <font>
                <color rgb="FF000000"/>
              </font>
              <fill>
                <patternFill>
                  <bgColor rgb="FF3C7D22"/>
                </patternFill>
              </fill>
            </x14:dxf>
          </x14:cfRule>
          <x14:cfRule type="expression" priority="2" id="{00000000-000E-0000-0800-000002000000}">
            <xm:f>AND(G2&lt;&gt;"", IFERROR(INDEX('Recommendations'!$J$2:$J$415, MATCH(G2,'Recommendations'!$B$2:$B$415,0))="Compensated", FALSE))</xm:f>
            <x14:dxf>
              <font>
                <color rgb="FF000000"/>
              </font>
              <fill>
                <patternFill>
                  <bgColor rgb="FFC6E0B4"/>
                </patternFill>
              </fill>
            </x14:dxf>
          </x14:cfRule>
          <x14:cfRule type="expression" priority="3" id="{00000000-000E-0000-0800-000003000000}">
            <xm:f>AND(G2&lt;&gt;"", IFERROR(INDEX('Recommendations'!$J$2:$J$415, MATCH(G2,'Recommendations'!$B$2:$B$415,0))="Testing", FALSE))</xm:f>
            <x14:dxf>
              <font>
                <color rgb="FF000000"/>
              </font>
              <fill>
                <patternFill>
                  <bgColor rgb="FFFFC000"/>
                </patternFill>
              </fill>
            </x14:dxf>
          </x14:cfRule>
          <x14:cfRule type="expression" priority="4" id="{00000000-000E-0000-0800-000004000000}">
            <xm:f>AND(G2&lt;&gt;"", IFERROR(INDEX('Recommendations'!$J$2:$J$415, MATCH(G2,'Recommendations'!$B$2:$B$415,0))="Failed", FALSE))</xm:f>
            <x14:dxf>
              <font>
                <color rgb="FF000000"/>
              </font>
              <fill>
                <patternFill>
                  <bgColor rgb="FFD82891"/>
                </patternFill>
              </fill>
            </x14:dxf>
          </x14:cfRule>
          <x14:cfRule type="expression" priority="5" id="{00000000-000E-0000-0800-000005000000}">
            <xm:f>AND(G2&lt;&gt;"", IFERROR(INDEX('Recommendations'!$J$2:$J$415, MATCH(G2,'Recommendations'!$B$2:$B$415,0))="Risk Accepted", FALSE))</xm:f>
            <x14:dxf>
              <font>
                <color rgb="FF000000"/>
              </font>
              <fill>
                <patternFill>
                  <bgColor rgb="FFD9D9D9"/>
                </patternFill>
              </fill>
            </x14:dxf>
          </x14:cfRule>
          <x14:cfRule type="expression" priority="6" id="{00000000-000E-0000-0800-000006000000}">
            <xm:f>AND(G2&lt;&gt;"", IFERROR(INDEX('Recommendations'!$J$2:$J$415, MATCH(G2,'Recommendations'!$B$2:$B$415,0))="N/A",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ASD Hardening Microsoft Windows 10 workstations - SHGIR</dc:title>
  <dc:subject>Generated on: 2026-06-08 23:29:29</dc:subject>
  <dc:creator>Anicet Fopa Tchoffo</dc:creator>
  <cp:keywords>Baseline;Hardening;ASD;ACSC;Windows</cp:keywords>
  <dc:description>Baseline Developed By: Australian Signals Directorate (ASD)</dc:description>
  <cp:lastModifiedBy>Anicet Fopa Tchoffo</cp:lastModifiedBy>
  <dcterms:modified xsi:type="dcterms:W3CDTF">2026-06-08T22:29:40Z</dcterms:modified>
  <cp:category>ASD</cp:category>
  <cp:contentStatus>Draft</cp:contentStatus>
</cp:coreProperties>
</file>